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C:\Users\NilsPedersen\Downloads\"/>
    </mc:Choice>
  </mc:AlternateContent>
  <xr:revisionPtr revIDLastSave="2" documentId="8_{8D3E5D35-A48B-467F-ADE2-B24638D65B4E}" xr6:coauthVersionLast="47" xr6:coauthVersionMax="47" xr10:uidLastSave="{6AF5673E-324A-4A2C-B8F8-27AB625847C9}"/>
  <bookViews>
    <workbookView xWindow="-110" yWindow="-110" windowWidth="18140" windowHeight="13060" xr2:uid="{3C75B1BB-4FC9-44D1-8968-A65BC7EFA3DB}"/>
  </bookViews>
  <sheets>
    <sheet name="Kpis Globaux" sheetId="1" r:id="rId1"/>
    <sheet name="Retention" sheetId="2" r:id="rId2"/>
    <sheet name="Rentention 2" sheetId="3" r:id="rId3"/>
  </sheets>
  <externalReferences>
    <externalReference r:id="rId4"/>
  </externalReferences>
  <definedNames>
    <definedName name="_xlnm._FilterDatabase" localSheetId="0" hidden="1">'Kpis Globaux'!$A$1:$A$228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D4" i="1"/>
  <c r="K21" i="1"/>
  <c r="K9" i="1"/>
  <c r="K4" i="1"/>
  <c r="K3" i="1" s="1"/>
  <c r="K18" i="1"/>
  <c r="K16" i="1" s="1"/>
  <c r="F134" i="1"/>
  <c r="F135" i="1" s="1"/>
  <c r="F130" i="1"/>
  <c r="F131" i="1" s="1"/>
  <c r="F127" i="1"/>
  <c r="F113" i="1"/>
  <c r="F114" i="1" s="1"/>
  <c r="F106" i="1"/>
  <c r="F98" i="1"/>
  <c r="D91" i="1"/>
  <c r="AT13" i="3" l="1"/>
  <c r="AN13" i="3"/>
  <c r="AU13" i="3" s="1"/>
  <c r="AJ13" i="3"/>
  <c r="AK13" i="3" s="1"/>
  <c r="AI13" i="3"/>
  <c r="AA13" i="3"/>
  <c r="AB13" i="3" s="1"/>
  <c r="Z13" i="3"/>
  <c r="Y13" i="3"/>
  <c r="H13" i="3"/>
  <c r="O13" i="3" s="1"/>
  <c r="P13" i="3" s="1"/>
  <c r="G13" i="3"/>
  <c r="AT12" i="3"/>
  <c r="AN12" i="3"/>
  <c r="AU12" i="3" s="1"/>
  <c r="AA12" i="3"/>
  <c r="AV12" i="3" s="1"/>
  <c r="Z12" i="3"/>
  <c r="Y12" i="3"/>
  <c r="H12" i="3"/>
  <c r="N12" i="3" s="1"/>
  <c r="G12" i="3"/>
  <c r="AT11" i="3"/>
  <c r="AN11" i="3"/>
  <c r="AU11" i="3" s="1"/>
  <c r="AA11" i="3"/>
  <c r="Z11" i="3"/>
  <c r="Y11" i="3"/>
  <c r="H11" i="3"/>
  <c r="O11" i="3" s="1"/>
  <c r="G11" i="3"/>
  <c r="AV10" i="3"/>
  <c r="AW10" i="3" s="1"/>
  <c r="AU10" i="3"/>
  <c r="AT10" i="3"/>
  <c r="AN10" i="3"/>
  <c r="AM10" i="3"/>
  <c r="AA10" i="3"/>
  <c r="AO10" i="3" s="1"/>
  <c r="AP10" i="3" s="1"/>
  <c r="Z10" i="3"/>
  <c r="Y10" i="3"/>
  <c r="U10" i="3"/>
  <c r="H10" i="3"/>
  <c r="G10" i="3"/>
  <c r="AT9" i="3"/>
  <c r="AN9" i="3"/>
  <c r="AU9" i="3" s="1"/>
  <c r="AA9" i="3"/>
  <c r="AV9" i="3" s="1"/>
  <c r="AW9" i="3" s="1"/>
  <c r="Z9" i="3"/>
  <c r="Y9" i="3"/>
  <c r="U9" i="3"/>
  <c r="H9" i="3"/>
  <c r="I9" i="3" s="1"/>
  <c r="G9" i="3"/>
  <c r="AT8" i="3"/>
  <c r="AN8" i="3"/>
  <c r="AU8" i="3" s="1"/>
  <c r="AA8" i="3"/>
  <c r="Z8" i="3"/>
  <c r="Y8" i="3"/>
  <c r="H8" i="3"/>
  <c r="O8" i="3" s="1"/>
  <c r="G8" i="3"/>
  <c r="AV7" i="3"/>
  <c r="AU7" i="3"/>
  <c r="AT7" i="3"/>
  <c r="AN7" i="3"/>
  <c r="AM7" i="3"/>
  <c r="AI7" i="3"/>
  <c r="AA7" i="3"/>
  <c r="AO7" i="3" s="1"/>
  <c r="Z7" i="3"/>
  <c r="Y7" i="3"/>
  <c r="H7" i="3"/>
  <c r="G7" i="3"/>
  <c r="AN6" i="3"/>
  <c r="AU6" i="3" s="1"/>
  <c r="AM6" i="3"/>
  <c r="AT6" i="3" s="1"/>
  <c r="AI6" i="3"/>
  <c r="AA6" i="3"/>
  <c r="AV6" i="3" s="1"/>
  <c r="Z6" i="3"/>
  <c r="Y6" i="3"/>
  <c r="Y4" i="3" s="1"/>
  <c r="N6" i="3"/>
  <c r="H6" i="3"/>
  <c r="I6" i="3" s="1"/>
  <c r="G6" i="3"/>
  <c r="AO5" i="3"/>
  <c r="AP5" i="3" s="1"/>
  <c r="AN5" i="3"/>
  <c r="AU5" i="3" s="1"/>
  <c r="AM5" i="3"/>
  <c r="AT5" i="3" s="1"/>
  <c r="AI5" i="3"/>
  <c r="AA5" i="3"/>
  <c r="AV5" i="3" s="1"/>
  <c r="AW5" i="3" s="1"/>
  <c r="Z5" i="3"/>
  <c r="Y5" i="3"/>
  <c r="U5" i="3"/>
  <c r="N5" i="3"/>
  <c r="H5" i="3"/>
  <c r="O5" i="3" s="1"/>
  <c r="G5" i="3"/>
  <c r="AH4" i="3"/>
  <c r="AG4" i="3"/>
  <c r="AF4" i="3"/>
  <c r="T4" i="3"/>
  <c r="S4" i="3"/>
  <c r="R4" i="3"/>
  <c r="M4" i="3"/>
  <c r="L4" i="3"/>
  <c r="K4" i="3"/>
  <c r="F4" i="3"/>
  <c r="E4" i="3"/>
  <c r="D4" i="3"/>
  <c r="B4" i="3"/>
  <c r="N9" i="3" l="1"/>
  <c r="AO9" i="3"/>
  <c r="AP9" i="3" s="1"/>
  <c r="O12" i="3"/>
  <c r="U12" i="3" s="1"/>
  <c r="U13" i="3"/>
  <c r="AC9" i="3"/>
  <c r="AQ9" i="3" s="1"/>
  <c r="AR9" i="3" s="1"/>
  <c r="I12" i="3"/>
  <c r="H4" i="3"/>
  <c r="O4" i="3" s="1"/>
  <c r="U4" i="3" s="1"/>
  <c r="AO6" i="3"/>
  <c r="O9" i="3"/>
  <c r="P9" i="3" s="1"/>
  <c r="AB11" i="3"/>
  <c r="V13" i="3"/>
  <c r="W13" i="3" s="1"/>
  <c r="AT4" i="3"/>
  <c r="O6" i="3"/>
  <c r="AJ6" i="3" s="1"/>
  <c r="AK6" i="3" s="1"/>
  <c r="AB8" i="3"/>
  <c r="Z4" i="3"/>
  <c r="AV13" i="3"/>
  <c r="AJ5" i="3"/>
  <c r="AK5" i="3" s="1"/>
  <c r="V5" i="3"/>
  <c r="W5" i="3" s="1"/>
  <c r="P5" i="3"/>
  <c r="AC5" i="3"/>
  <c r="AU4" i="3"/>
  <c r="AX9" i="3"/>
  <c r="AY9" i="3" s="1"/>
  <c r="AD9" i="3"/>
  <c r="AV11" i="3"/>
  <c r="U8" i="3"/>
  <c r="AC8" i="3"/>
  <c r="P8" i="3"/>
  <c r="AI8" i="3"/>
  <c r="U11" i="3"/>
  <c r="AC11" i="3"/>
  <c r="P11" i="3"/>
  <c r="AJ8" i="3"/>
  <c r="AK8" i="3" s="1"/>
  <c r="O10" i="3"/>
  <c r="N10" i="3"/>
  <c r="I10" i="3"/>
  <c r="AA4" i="3"/>
  <c r="N8" i="3"/>
  <c r="N11" i="3"/>
  <c r="AB12" i="3"/>
  <c r="AM4" i="3"/>
  <c r="I5" i="3"/>
  <c r="AB5" i="3"/>
  <c r="V8" i="3"/>
  <c r="W8" i="3" s="1"/>
  <c r="V11" i="3"/>
  <c r="W11" i="3" s="1"/>
  <c r="AC12" i="3"/>
  <c r="AW12" i="3" s="1"/>
  <c r="P6" i="3"/>
  <c r="AO8" i="3"/>
  <c r="AP8" i="3" s="1"/>
  <c r="AB9" i="3"/>
  <c r="AO11" i="3"/>
  <c r="G4" i="3"/>
  <c r="AV8" i="3"/>
  <c r="AN4" i="3"/>
  <c r="AI11" i="3"/>
  <c r="O7" i="3"/>
  <c r="N7" i="3"/>
  <c r="I7" i="3"/>
  <c r="I8" i="3"/>
  <c r="I11" i="3"/>
  <c r="AJ11" i="3"/>
  <c r="AK11" i="3" s="1"/>
  <c r="AJ12" i="3"/>
  <c r="AK12" i="3" s="1"/>
  <c r="AI12" i="3"/>
  <c r="V12" i="3"/>
  <c r="W12" i="3" s="1"/>
  <c r="AO12" i="3"/>
  <c r="AC13" i="3"/>
  <c r="AJ9" i="3"/>
  <c r="AK9" i="3" s="1"/>
  <c r="AI9" i="3"/>
  <c r="V9" i="3"/>
  <c r="W9" i="3" s="1"/>
  <c r="P12" i="3"/>
  <c r="I13" i="3"/>
  <c r="N13" i="3"/>
  <c r="AO13" i="3"/>
  <c r="AP13" i="3" s="1"/>
  <c r="AB10" i="3"/>
  <c r="V6" i="3" l="1"/>
  <c r="W6" i="3" s="1"/>
  <c r="AC6" i="3"/>
  <c r="AP6" i="3" s="1"/>
  <c r="AB4" i="3"/>
  <c r="I4" i="3"/>
  <c r="AP12" i="3"/>
  <c r="N4" i="3"/>
  <c r="U6" i="3"/>
  <c r="AB6" i="3"/>
  <c r="AX13" i="3"/>
  <c r="AY13" i="3" s="1"/>
  <c r="AD13" i="3"/>
  <c r="AQ13" i="3"/>
  <c r="AR13" i="3" s="1"/>
  <c r="AD11" i="3"/>
  <c r="AQ11" i="3"/>
  <c r="AR11" i="3" s="1"/>
  <c r="AX11" i="3"/>
  <c r="AY11" i="3" s="1"/>
  <c r="AQ5" i="3"/>
  <c r="AR5" i="3" s="1"/>
  <c r="AD5" i="3"/>
  <c r="AX5" i="3"/>
  <c r="AY5" i="3" s="1"/>
  <c r="AX6" i="3"/>
  <c r="AY6" i="3" s="1"/>
  <c r="AD6" i="3"/>
  <c r="AQ6" i="3"/>
  <c r="AR6" i="3" s="1"/>
  <c r="AW13" i="3"/>
  <c r="AP11" i="3"/>
  <c r="V4" i="3"/>
  <c r="W4" i="3" s="1"/>
  <c r="AC4" i="3"/>
  <c r="P4" i="3"/>
  <c r="AJ4" i="3"/>
  <c r="AK4" i="3" s="1"/>
  <c r="AJ7" i="3"/>
  <c r="AK7" i="3" s="1"/>
  <c r="V7" i="3"/>
  <c r="W7" i="3" s="1"/>
  <c r="U7" i="3"/>
  <c r="P7" i="3"/>
  <c r="AC7" i="3"/>
  <c r="AD8" i="3"/>
  <c r="AQ8" i="3"/>
  <c r="AR8" i="3" s="1"/>
  <c r="AX8" i="3"/>
  <c r="AY8" i="3" s="1"/>
  <c r="AC10" i="3"/>
  <c r="AJ10" i="3"/>
  <c r="AK10" i="3" s="1"/>
  <c r="V10" i="3"/>
  <c r="W10" i="3" s="1"/>
  <c r="AI10" i="3"/>
  <c r="P10" i="3"/>
  <c r="AI4" i="3"/>
  <c r="AB7" i="3"/>
  <c r="AW8" i="3"/>
  <c r="AD12" i="3"/>
  <c r="AQ12" i="3"/>
  <c r="AR12" i="3" s="1"/>
  <c r="AX12" i="3"/>
  <c r="AY12" i="3" s="1"/>
  <c r="AW11" i="3"/>
  <c r="AW6" i="3"/>
  <c r="AV4" i="3"/>
  <c r="AX7" i="3" l="1"/>
  <c r="AY7" i="3" s="1"/>
  <c r="AQ7" i="3"/>
  <c r="AR7" i="3" s="1"/>
  <c r="AD7" i="3"/>
  <c r="AP7" i="3"/>
  <c r="AW7" i="3"/>
  <c r="AQ4" i="3"/>
  <c r="AR4" i="3" s="1"/>
  <c r="AP4" i="3"/>
  <c r="AX4" i="3"/>
  <c r="AY4" i="3" s="1"/>
  <c r="AD4" i="3"/>
  <c r="AX10" i="3"/>
  <c r="AY10" i="3" s="1"/>
  <c r="AD10" i="3"/>
  <c r="AQ10" i="3"/>
  <c r="AR10" i="3" s="1"/>
  <c r="AW4" i="3"/>
  <c r="H25" i="1" l="1"/>
  <c r="H26" i="1"/>
  <c r="H27" i="1"/>
  <c r="H28" i="1"/>
  <c r="H29" i="1"/>
  <c r="F24" i="1"/>
  <c r="H24" i="1" s="1"/>
  <c r="H23" i="1"/>
  <c r="F22" i="1"/>
  <c r="H22" i="1" s="1"/>
  <c r="F21" i="1" l="1"/>
  <c r="H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tc={E4B5BF3C-3B16-402F-9DD1-AF5C16EDD030}</author>
    <author>tc={7A4CC0C0-6571-4A11-9021-EFE075C70324}</author>
    <author>tc={8AE105B8-DD69-4F9F-A3C2-13D36870EB52}</author>
  </authors>
  <commentList>
    <comment ref="B36" authorId="0" shapeId="0" xr:uid="{E4B5BF3C-3B16-402F-9DD1-AF5C16EDD030}">
      <text>
        <t>[Threaded comment]
Your version of Excel allows you to read this threaded comment; however, any edits to it will get removed if the file is opened in a newer version of Excel. Learn more: https://go.microsoft.com/fwlink/?linkid=870924
Comment:
    Ajouter nombre de répondants</t>
      </text>
    </comment>
    <comment ref="K87" authorId="1" shapeId="0" xr:uid="{7A4CC0C0-6571-4A11-9021-EFE075C70324}">
      <text>
        <t>[Threaded comment]
Your version of Excel allows you to read this threaded comment; however, any edits to it will get removed if the file is opened in a newer version of Excel. Learn more: https://go.microsoft.com/fwlink/?linkid=870924
Comment:
    99 utilisateurs uniques (inscriptions)
119 utilisateurs uniques (inscriptions + cours complétés)</t>
      </text>
    </comment>
    <comment ref="K88" authorId="2" shapeId="0" xr:uid="{8AE105B8-DD69-4F9F-A3C2-13D36870EB5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63 entreprises (inscriptions uniquement)
79 entreprises (inscriptions + cours complétés)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tc={70D134DD-C63E-4B8A-B89E-C7D789146D16}</author>
    <author>tc={A10AE945-8993-4C28-9B17-14215FAEB091}</author>
    <author>tc={0A3A5CAA-4999-416F-ABC0-8E9D9073EB69}</author>
    <author>tc={68358408-1375-4406-9E11-07283180F68C}</author>
  </authors>
  <commentList>
    <comment ref="AQ5" authorId="0" shapeId="0" xr:uid="{70D134DD-C63E-4B8A-B89E-C7D789146D16}">
      <text>
        <t>[Threaded comment]
Your version of Excel allows you to read this threaded comment; however, any edits to it will get removed if the file is opened in a newer version of Excel. Learn more: https://go.microsoft.com/fwlink/?linkid=870924
Comment:
    We have 24 companies 30+ billion, not 27</t>
      </text>
    </comment>
    <comment ref="AO9" authorId="1" shapeId="0" xr:uid="{A10AE945-8993-4C28-9B17-14215FAEB09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AGPM Group wants to delist. Will the company be delisted in 2024 or 2025 ? 
Reply:
    2 companies (has not submitted the CoP)
</t>
      </text>
    </comment>
    <comment ref="AO10" authorId="2" shapeId="0" xr:uid="{0A3A5CAA-4999-416F-ABC0-8E9D9073EB69}">
      <text>
        <t>[Threaded comment]
Your version of Excel allows you to read this threaded comment; however, any edits to it will get removed if the file is opened in a newer version of Excel. Learn more: https://go.microsoft.com/fwlink/?linkid=870924
Comment:
    13 companies have not submitted the CoP and not paid the annual fee</t>
      </text>
    </comment>
    <comment ref="AO11" authorId="3" shapeId="0" xr:uid="{68358408-1375-4406-9E11-07283180F68C}">
      <text>
        <t>[Threaded comment]
Your version of Excel allows you to read this threaded comment; however, any edits to it will get removed if the file is opened in a newer version of Excel. Learn more: https://go.microsoft.com/fwlink/?linkid=870924
Comment:
    31 companies have not paid and not submitted the CoP</t>
      </text>
    </comment>
  </commentList>
</comments>
</file>

<file path=xl/sharedStrings.xml><?xml version="1.0" encoding="utf-8"?>
<sst xmlns="http://schemas.openxmlformats.org/spreadsheetml/2006/main" count="740" uniqueCount="276">
  <si>
    <t>Janvier</t>
  </si>
  <si>
    <t>Pôles</t>
  </si>
  <si>
    <t>Commentaies</t>
  </si>
  <si>
    <t>Données comparatives 2024</t>
  </si>
  <si>
    <t>nature</t>
  </si>
  <si>
    <t>Objectifs 2025</t>
  </si>
  <si>
    <t>Malus sur Objectifs</t>
  </si>
  <si>
    <t>Bonus sur Objectifs</t>
  </si>
  <si>
    <t>Objectifs 
M / T / A</t>
  </si>
  <si>
    <t>Suivi interne</t>
  </si>
  <si>
    <t>Données</t>
  </si>
  <si>
    <t>%</t>
  </si>
  <si>
    <t>VDR</t>
  </si>
  <si>
    <t>Croissance Membres</t>
  </si>
  <si>
    <t>Rétention</t>
  </si>
  <si>
    <t>Délistement par mois versus total 2024</t>
  </si>
  <si>
    <t>M</t>
  </si>
  <si>
    <t>MAILYS</t>
  </si>
  <si>
    <t>Départ GE</t>
  </si>
  <si>
    <t>Comptes &gt; 14 K€ cotis annuelle (liste)</t>
  </si>
  <si>
    <t>nombre</t>
  </si>
  <si>
    <t>Départ ETI</t>
  </si>
  <si>
    <t>Comptes entre &lt; 14 K€ et 4500 €</t>
  </si>
  <si>
    <t>Départ PME</t>
  </si>
  <si>
    <t>Compte &lt; 2300 €</t>
  </si>
  <si>
    <t>Taux rétention globale</t>
  </si>
  <si>
    <t>Acquisitions globales</t>
  </si>
  <si>
    <t>Nombre total nouveaux membres</t>
  </si>
  <si>
    <t>dont GE</t>
  </si>
  <si>
    <t>dont ETI</t>
  </si>
  <si>
    <t>Comptes entre &lt; 14 K€ et 2300 €</t>
  </si>
  <si>
    <t>dont PME</t>
  </si>
  <si>
    <t>dont TPE</t>
  </si>
  <si>
    <t>dont NGO</t>
  </si>
  <si>
    <t>Finances</t>
  </si>
  <si>
    <t>Cotisations</t>
  </si>
  <si>
    <t>Volume financier total</t>
  </si>
  <si>
    <t>€</t>
  </si>
  <si>
    <t>A</t>
  </si>
  <si>
    <t>STEPHANIE</t>
  </si>
  <si>
    <t>Montant des membres 2024</t>
  </si>
  <si>
    <t>Montant des membres 2025</t>
  </si>
  <si>
    <t>Montants retards de cotisation</t>
  </si>
  <si>
    <t>Montants Nouveaux membres 2025</t>
  </si>
  <si>
    <t>564 000 €</t>
  </si>
  <si>
    <t>AD</t>
  </si>
  <si>
    <t>Recettes locatives</t>
  </si>
  <si>
    <t>Volume financier global</t>
  </si>
  <si>
    <t>Locations Résidents</t>
  </si>
  <si>
    <t>Hors location du 3e à prévoir</t>
  </si>
  <si>
    <t>Locations événementielles</t>
  </si>
  <si>
    <t>Prévoir + 12K€ pour compenser Recettes AG</t>
  </si>
  <si>
    <t>Recettes activités</t>
  </si>
  <si>
    <t>dont Universités</t>
  </si>
  <si>
    <t xml:space="preserve">PAF </t>
  </si>
  <si>
    <t>dont AG</t>
  </si>
  <si>
    <t>PAF (san doute à compenser par locations)</t>
  </si>
  <si>
    <t>dont SDG Innovation</t>
  </si>
  <si>
    <t>dont Voyage apprenant</t>
  </si>
  <si>
    <t>PAF</t>
  </si>
  <si>
    <t>dont contributions Réseaux</t>
  </si>
  <si>
    <t>Participation des CN à notre étude annuelle</t>
  </si>
  <si>
    <t>Animation communautés de membres</t>
  </si>
  <si>
    <t>Relations membres</t>
  </si>
  <si>
    <t>Nombre appels mensuels</t>
  </si>
  <si>
    <t>100% des membres appelés dans l'année</t>
  </si>
  <si>
    <t>N/A</t>
  </si>
  <si>
    <t>Personnes présentes webinaire acceuil</t>
  </si>
  <si>
    <t>75% des nouveaux membres 2025 participant</t>
  </si>
  <si>
    <t>COM</t>
  </si>
  <si>
    <t>Enquête membres 2025</t>
  </si>
  <si>
    <t>25% de réponses</t>
  </si>
  <si>
    <t>NPS WENA</t>
  </si>
  <si>
    <t>Passer à 56 au ieu de 40</t>
  </si>
  <si>
    <t>Staisfaction globale activité</t>
  </si>
  <si>
    <t>Mobilisation totale membres sur l'année</t>
  </si>
  <si>
    <t>1 membre sur 4 (collecte par VDR via SF)</t>
  </si>
  <si>
    <t>Ambassadeurs</t>
  </si>
  <si>
    <t>Nombre EDL envoyés</t>
  </si>
  <si>
    <t>Relais Ambassadeurs sur Linkedin</t>
  </si>
  <si>
    <t>Nombre GT / Réunions</t>
  </si>
  <si>
    <t>MDD</t>
  </si>
  <si>
    <t>Petits dejeuners</t>
  </si>
  <si>
    <t>Nombre de petits-déjeuner</t>
  </si>
  <si>
    <t>Nombre inscrits</t>
  </si>
  <si>
    <t>Participants réels</t>
  </si>
  <si>
    <t>Conférences</t>
  </si>
  <si>
    <t>Satisfaction</t>
  </si>
  <si>
    <t>INSTIT</t>
  </si>
  <si>
    <t>Events Partenaires</t>
  </si>
  <si>
    <t>Nombre participants</t>
  </si>
  <si>
    <t>AG - Forum annuel des membres</t>
  </si>
  <si>
    <t>Membres présents</t>
  </si>
  <si>
    <t>35% de total 2024 avec liste émargement signé</t>
  </si>
  <si>
    <t>Pouvoirs reçus</t>
  </si>
  <si>
    <t xml:space="preserve">Taux de satisfaction </t>
  </si>
  <si>
    <t>Invités</t>
  </si>
  <si>
    <t>Cercles</t>
  </si>
  <si>
    <t>Participation moyenne</t>
  </si>
  <si>
    <t>Part de la zone du cercle participant</t>
  </si>
  <si>
    <t>Events internationaux</t>
  </si>
  <si>
    <t>Nombre entreprises GE</t>
  </si>
  <si>
    <t>Engager nos grands comptes</t>
  </si>
  <si>
    <t>T</t>
  </si>
  <si>
    <t>Retombées Linkedin</t>
  </si>
  <si>
    <t>UNOC25</t>
  </si>
  <si>
    <t>BEF Monaco</t>
  </si>
  <si>
    <t>UNGA / Climate Week</t>
  </si>
  <si>
    <t>COP 30 Brésil</t>
  </si>
  <si>
    <t>COP 30 Paris</t>
  </si>
  <si>
    <t>Forward Faster</t>
  </si>
  <si>
    <t>Membres totaux</t>
  </si>
  <si>
    <t>Nouveaux inscrits mensuels</t>
  </si>
  <si>
    <t>Activités</t>
  </si>
  <si>
    <t>Fréquentation Parcours membres</t>
  </si>
  <si>
    <t>NATHALIE</t>
  </si>
  <si>
    <t>Nombre parcours 1 min</t>
  </si>
  <si>
    <t>100% des nouveaux et 50% des 2024</t>
  </si>
  <si>
    <t>Nombre parcours 5 min</t>
  </si>
  <si>
    <t>Fréquention site PME</t>
  </si>
  <si>
    <t>Nombres inscrits</t>
  </si>
  <si>
    <t>EMILE</t>
  </si>
  <si>
    <t>Nombre parcours finalisés</t>
  </si>
  <si>
    <t>PROG</t>
  </si>
  <si>
    <t>Académie</t>
  </si>
  <si>
    <t>Nombre utilisateurs uniques (inscriptions)</t>
  </si>
  <si>
    <t>ANNE</t>
  </si>
  <si>
    <t>Nombre d'entreprises (inscriptions)</t>
  </si>
  <si>
    <t>Nombre contenus différents utilisés (tous confondus)</t>
  </si>
  <si>
    <t>Data visualisation</t>
  </si>
  <si>
    <t>Nombre connextion</t>
  </si>
  <si>
    <t>Obj 2025 : 10% des membres</t>
  </si>
  <si>
    <t>Accélérateurs</t>
  </si>
  <si>
    <t>Nombre d'entreprises inscrites</t>
  </si>
  <si>
    <t>Nombre d'entreprises au final (ex:ayant déposé leur plan d'action)</t>
  </si>
  <si>
    <t>Satisfaction globale</t>
  </si>
  <si>
    <t>Climat</t>
  </si>
  <si>
    <t>FLORIAN</t>
  </si>
  <si>
    <t>Participants finaux</t>
  </si>
  <si>
    <t xml:space="preserve">Satifsaction </t>
  </si>
  <si>
    <t>Egalité des genres</t>
  </si>
  <si>
    <t>CECILE</t>
  </si>
  <si>
    <t>Droits humains</t>
  </si>
  <si>
    <t>ELINE</t>
  </si>
  <si>
    <t>Intégrité des affaires</t>
  </si>
  <si>
    <t>NCOMILE</t>
  </si>
  <si>
    <t>Accélérateurs PME</t>
  </si>
  <si>
    <t>Accélérateurs SDG Innovation</t>
  </si>
  <si>
    <t>MANON</t>
  </si>
  <si>
    <t>Accélérateurs OBNL</t>
  </si>
  <si>
    <t>Activites de sensibilisations</t>
  </si>
  <si>
    <t>Ateliers ODD</t>
  </si>
  <si>
    <t>Parcours Fournisseurs durables</t>
  </si>
  <si>
    <t>Anticorruption et intégrité des affaires</t>
  </si>
  <si>
    <t>Nombre d'inscrits</t>
  </si>
  <si>
    <t xml:space="preserve">Satisfaction </t>
  </si>
  <si>
    <t>E-Visite</t>
  </si>
  <si>
    <t>Groupe de Travail</t>
  </si>
  <si>
    <t>Participants totaux</t>
  </si>
  <si>
    <t>Satifaction globale</t>
  </si>
  <si>
    <t>Part adhérents moins de 2 ans</t>
  </si>
  <si>
    <t>Part GE</t>
  </si>
  <si>
    <t>Part PME / ETI</t>
  </si>
  <si>
    <t>GT enjeux envirronementaux</t>
  </si>
  <si>
    <t>FLORIAN &amp; CORENTIN</t>
  </si>
  <si>
    <t>Nombre COPIL</t>
  </si>
  <si>
    <t>GT Droits humains</t>
  </si>
  <si>
    <t>GT Création de valeur (s)</t>
  </si>
  <si>
    <t>ANNE &amp; CECILE</t>
  </si>
  <si>
    <t>Université été</t>
  </si>
  <si>
    <t>Nombre inscrits / Entreprises uniques</t>
  </si>
  <si>
    <t xml:space="preserve">Nombre participants </t>
  </si>
  <si>
    <t>Toutes entreprises confondus</t>
  </si>
  <si>
    <t>Taux de satisfaction</t>
  </si>
  <si>
    <t>Voyage apprenants</t>
  </si>
  <si>
    <t>Communication</t>
  </si>
  <si>
    <t>Fréquentation du site web</t>
  </si>
  <si>
    <t>OLIVIER</t>
  </si>
  <si>
    <t>dont lectures Bonnes pratiques/odd/ actualité/base documentaire</t>
  </si>
  <si>
    <t>dont section RSE</t>
  </si>
  <si>
    <t>dont section Europe et CSRD</t>
  </si>
  <si>
    <t>dnt CoP et Reporting</t>
  </si>
  <si>
    <t>dont lectures des Vidéos 10 Principes</t>
  </si>
  <si>
    <t>dont lecture Vidéo de Marque</t>
  </si>
  <si>
    <t>Temps global passé sur le site</t>
  </si>
  <si>
    <t>1963 S</t>
  </si>
  <si>
    <t>Tau de rebonds</t>
  </si>
  <si>
    <t>Téléchargements Guides et outils</t>
  </si>
  <si>
    <t>SBTI</t>
  </si>
  <si>
    <t>Communautés locales</t>
  </si>
  <si>
    <t>Etude Ispos / Kantar</t>
  </si>
  <si>
    <t>Cahier des tendances</t>
  </si>
  <si>
    <t>Téléchargements Kit de com interne</t>
  </si>
  <si>
    <t>Site MDD</t>
  </si>
  <si>
    <t>Connexion mensuelles</t>
  </si>
  <si>
    <t>Intranet</t>
  </si>
  <si>
    <t>Nombre de connexions mensuelles</t>
  </si>
  <si>
    <t>Fréquentaion Plateforme accélerons</t>
  </si>
  <si>
    <t>nc</t>
  </si>
  <si>
    <t>Taux de rebonds</t>
  </si>
  <si>
    <t>Interractions</t>
  </si>
  <si>
    <t>Fréquentation Linkedin</t>
  </si>
  <si>
    <t>dont nouveaux abonnées</t>
  </si>
  <si>
    <t>dont Impressions totales</t>
  </si>
  <si>
    <t>dont  réactions</t>
  </si>
  <si>
    <t>dont commentaires</t>
  </si>
  <si>
    <t>dont republications</t>
  </si>
  <si>
    <t>Newsletters</t>
  </si>
  <si>
    <t>Taux d'ouverture des NL</t>
  </si>
  <si>
    <t>clics sur les liens</t>
  </si>
  <si>
    <t>Taux désabonnements</t>
  </si>
  <si>
    <t>Nombre retombrées presse</t>
  </si>
  <si>
    <t>RH</t>
  </si>
  <si>
    <t>Satisfaction RH</t>
  </si>
  <si>
    <t>sondage trimestriel</t>
  </si>
  <si>
    <t>NPS</t>
  </si>
  <si>
    <t>Abstenteisme</t>
  </si>
  <si>
    <t>Congés maladies inf 3 jours</t>
  </si>
  <si>
    <t>Congés maladies &gt; 3 jours</t>
  </si>
  <si>
    <t>Formations</t>
  </si>
  <si>
    <t>1er secours</t>
  </si>
  <si>
    <t xml:space="preserve">75% équipe </t>
  </si>
  <si>
    <t>Secouriste travail</t>
  </si>
  <si>
    <t>5/5 CODIR</t>
  </si>
  <si>
    <t>Formation collectives</t>
  </si>
  <si>
    <t>1 avec 12</t>
  </si>
  <si>
    <t>Formation individuelles</t>
  </si>
  <si>
    <t>ss-totaux globaux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</si>
  <si>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</si>
  <si>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</si>
  <si>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</si>
  <si>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</si>
  <si>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</si>
  <si>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</si>
  <si>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</si>
  <si>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</si>
  <si>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</si>
  <si>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</si>
  <si>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decembre</t>
  </si>
  <si>
    <t>Reversements UNGC</t>
  </si>
  <si>
    <t>Fonctionnement</t>
  </si>
  <si>
    <t>Total dépense</t>
  </si>
  <si>
    <t>Recettes</t>
  </si>
  <si>
    <t>Cotisatins 2025</t>
  </si>
  <si>
    <t>Retard cotis 2024</t>
  </si>
  <si>
    <t>Locations Villiers</t>
  </si>
  <si>
    <t>Autres Recettes</t>
  </si>
  <si>
    <t>2021 Actuals</t>
  </si>
  <si>
    <t>2022 Actuals</t>
  </si>
  <si>
    <t>2023 Actuals</t>
  </si>
  <si>
    <t>2024 Actuals (July 31, 2024)</t>
  </si>
  <si>
    <t>2024 EOY Forecast</t>
  </si>
  <si>
    <t xml:space="preserve">2024 Targets                                </t>
  </si>
  <si>
    <t>2025 Targets</t>
  </si>
  <si>
    <t>2025 Stretch Goals</t>
  </si>
  <si>
    <t>Region / Country</t>
  </si>
  <si>
    <t>Total EOY</t>
  </si>
  <si>
    <t>Joiners</t>
  </si>
  <si>
    <t>Re-Joiners</t>
  </si>
  <si>
    <t>Leavers</t>
  </si>
  <si>
    <t>Retention</t>
  </si>
  <si>
    <t>Growth over 2021</t>
  </si>
  <si>
    <t>Growth over 2022</t>
  </si>
  <si>
    <t>Growth over 2023</t>
  </si>
  <si>
    <t>Re-joiners</t>
  </si>
  <si>
    <t>Growth over 2024</t>
  </si>
  <si>
    <t>France</t>
  </si>
  <si>
    <t>USD 30+ billion</t>
  </si>
  <si>
    <t>USD 10-30 billion</t>
  </si>
  <si>
    <t>USD 5 -10 billion</t>
  </si>
  <si>
    <t>USD 1 - 5 billion</t>
  </si>
  <si>
    <t>USD 500 million - 1 billion</t>
  </si>
  <si>
    <t>USD 250 million - 500 million</t>
  </si>
  <si>
    <t>USD 50 - 250 million</t>
  </si>
  <si>
    <t>USD 25 - 50 million</t>
  </si>
  <si>
    <t>&lt; USD 25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</si>
</sst>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  <numFmt numFmtId="166" formatCode="_-* #,##0\ &quot;€&quot;_-;\-* #,##0\ &quot;€&quot;_-;_-* &quot;-&quot;??\ &quot;€&quot;_-;_-@_-"/>
  </numFmts>
  <fonts count="27">
    <font>
      <sz val="11"/>
      <color theme="1"/>
      <name val="Flama Light"/>
      <family val="2"/>
    </font>
    <font>
      <sz val="11"/>
      <color theme="1"/>
      <name val="Flama Light"/>
      <family val="2"/>
    </font>
    <font>
      <b/>
      <sz val="11"/>
      <color theme="1"/>
      <name val="Flama Light"/>
      <family val="3"/>
    </font>
    <font>
      <sz val="11"/>
      <color theme="1"/>
      <name val="Flama Black"/>
      <family val="3"/>
    </font>
    <font>
      <sz val="11"/>
      <color theme="0"/>
      <name val="Flama Black"/>
      <family val="3"/>
    </font>
    <font>
      <i/>
      <sz val="11"/>
      <color theme="1"/>
      <name val="Flama Light"/>
      <family val="3"/>
    </font>
    <font>
      <b/>
      <sz val="11"/>
      <color theme="0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3"/>
      <color theme="1"/>
      <name val="Calibri"/>
      <family val="2"/>
    </font>
    <font>
      <sz val="13"/>
      <color theme="1"/>
      <name val="Calibri"/>
      <family val="2"/>
    </font>
    <font>
      <b/>
      <sz val="13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Flama Light"/>
      <family val="3"/>
    </font>
    <font>
      <sz val="11"/>
      <color theme="1"/>
      <name val="Flama Light"/>
    </font>
    <font>
      <sz val="11"/>
      <name val="Flama Light"/>
      <family val="2"/>
    </font>
    <font>
      <sz val="11"/>
      <color rgb="FF000000"/>
      <name val="Flama Light"/>
      <family val="2"/>
    </font>
    <font>
      <sz val="10"/>
      <color theme="1"/>
      <name val="Flama Light"/>
      <family val="2"/>
    </font>
    <font>
      <sz val="10"/>
      <color theme="1"/>
      <name val="Flama Light"/>
      <family val="3"/>
    </font>
    <font>
      <sz val="8"/>
      <color theme="1"/>
      <name val="Flama Light"/>
      <family val="2"/>
    </font>
    <font>
      <sz val="11"/>
      <color theme="1"/>
      <name val="Flama Bold"/>
      <family val="3"/>
    </font>
    <font>
      <b/>
      <sz val="11"/>
      <name val="Flama Bold"/>
      <family val="3"/>
    </font>
    <font>
      <sz val="11"/>
      <color rgb="FF000000"/>
      <name val="Flama Bold"/>
      <family val="3"/>
    </font>
  </fonts>
  <fills count="23">
    <fill>
      <patternFill patternType="none"/>
    </fill>
    <fill>
      <patternFill patternType="gray125"/>
    </fill>
    <fill>
      <patternFill patternType="solid">
        <fgColor rgb="FF297D6D"/>
        <bgColor indexed="64"/>
      </patternFill>
    </fill>
    <fill>
      <patternFill patternType="solid">
        <fgColor rgb="FFAECF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E3250"/>
        <bgColor indexed="64"/>
      </patternFill>
    </fill>
    <fill>
      <patternFill patternType="solid">
        <fgColor rgb="FF4C6B8B"/>
        <bgColor indexed="64"/>
      </patternFill>
    </fill>
    <fill>
      <patternFill patternType="solid">
        <fgColor rgb="FF699CC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9D2E9"/>
        <bgColor rgb="FFD9D2E9"/>
      </patternFill>
    </fill>
    <fill>
      <patternFill patternType="solid">
        <fgColor rgb="FF434343"/>
        <bgColor rgb="FF434343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CFE2F3"/>
        <bgColor rgb="FFCFE2F3"/>
      </patternFill>
    </fill>
    <fill>
      <patternFill patternType="solid">
        <fgColor rgb="FFF8CBAD"/>
        <bgColor rgb="FFF8CBAD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00"/>
      </patternFill>
    </fill>
    <fill>
      <patternFill patternType="solid">
        <fgColor rgb="FFCCB14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9">
    <xf numFmtId="0" fontId="0" fillId="0" borderId="0" xfId="0"/>
    <xf numFmtId="0" fontId="0" fillId="2" borderId="0" xfId="0" applyFill="1"/>
    <xf numFmtId="0" fontId="0" fillId="4" borderId="0" xfId="0" applyFill="1"/>
    <xf numFmtId="165" fontId="0" fillId="4" borderId="0" xfId="0" applyNumberFormat="1" applyFill="1"/>
    <xf numFmtId="4" fontId="0" fillId="4" borderId="0" xfId="0" applyNumberFormat="1" applyFill="1"/>
    <xf numFmtId="0" fontId="6" fillId="5" borderId="1" xfId="0" applyFont="1" applyFill="1" applyBorder="1" applyAlignment="1">
      <alignment horizontal="center"/>
    </xf>
    <xf numFmtId="166" fontId="6" fillId="5" borderId="1" xfId="0" applyNumberFormat="1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165" fontId="6" fillId="5" borderId="2" xfId="0" applyNumberFormat="1" applyFont="1" applyFill="1" applyBorder="1" applyAlignment="1">
      <alignment horizontal="center"/>
    </xf>
    <xf numFmtId="4" fontId="6" fillId="5" borderId="2" xfId="0" applyNumberFormat="1" applyFont="1" applyFill="1" applyBorder="1" applyAlignment="1">
      <alignment horizontal="center"/>
    </xf>
    <xf numFmtId="0" fontId="6" fillId="6" borderId="2" xfId="0" applyFont="1" applyFill="1" applyBorder="1"/>
    <xf numFmtId="166" fontId="6" fillId="6" borderId="2" xfId="0" applyNumberFormat="1" applyFont="1" applyFill="1" applyBorder="1"/>
    <xf numFmtId="0" fontId="6" fillId="6" borderId="2" xfId="0" applyFont="1" applyFill="1" applyBorder="1" applyAlignment="1">
      <alignment horizontal="center"/>
    </xf>
    <xf numFmtId="166" fontId="6" fillId="6" borderId="2" xfId="0" applyNumberFormat="1" applyFont="1" applyFill="1" applyBorder="1" applyAlignment="1">
      <alignment horizontal="center"/>
    </xf>
    <xf numFmtId="165" fontId="6" fillId="6" borderId="3" xfId="0" applyNumberFormat="1" applyFont="1" applyFill="1" applyBorder="1" applyAlignment="1">
      <alignment horizontal="center"/>
    </xf>
    <xf numFmtId="165" fontId="6" fillId="6" borderId="2" xfId="0" applyNumberFormat="1" applyFont="1" applyFill="1" applyBorder="1" applyAlignment="1">
      <alignment horizontal="center"/>
    </xf>
    <xf numFmtId="4" fontId="6" fillId="6" borderId="2" xfId="0" applyNumberFormat="1" applyFont="1" applyFill="1" applyBorder="1" applyAlignment="1">
      <alignment horizontal="center"/>
    </xf>
    <xf numFmtId="0" fontId="6" fillId="7" borderId="2" xfId="0" applyFont="1" applyFill="1" applyBorder="1"/>
    <xf numFmtId="166" fontId="6" fillId="7" borderId="2" xfId="0" applyNumberFormat="1" applyFont="1" applyFill="1" applyBorder="1"/>
    <xf numFmtId="166" fontId="6" fillId="7" borderId="2" xfId="1" applyNumberFormat="1" applyFont="1" applyFill="1" applyBorder="1"/>
    <xf numFmtId="8" fontId="7" fillId="7" borderId="0" xfId="0" applyNumberFormat="1" applyFont="1" applyFill="1"/>
    <xf numFmtId="8" fontId="7" fillId="7" borderId="4" xfId="0" applyNumberFormat="1" applyFont="1" applyFill="1" applyBorder="1"/>
    <xf numFmtId="165" fontId="6" fillId="7" borderId="5" xfId="0" applyNumberFormat="1" applyFont="1" applyFill="1" applyBorder="1"/>
    <xf numFmtId="4" fontId="6" fillId="7" borderId="5" xfId="0" applyNumberFormat="1" applyFont="1" applyFill="1" applyBorder="1"/>
    <xf numFmtId="0" fontId="6" fillId="8" borderId="6" xfId="0" applyFont="1" applyFill="1" applyBorder="1"/>
    <xf numFmtId="166" fontId="6" fillId="8" borderId="7" xfId="0" applyNumberFormat="1" applyFont="1" applyFill="1" applyBorder="1"/>
    <xf numFmtId="166" fontId="6" fillId="8" borderId="7" xfId="1" applyNumberFormat="1" applyFont="1" applyFill="1" applyBorder="1"/>
    <xf numFmtId="8" fontId="7" fillId="8" borderId="8" xfId="0" applyNumberFormat="1" applyFont="1" applyFill="1" applyBorder="1"/>
    <xf numFmtId="4" fontId="7" fillId="8" borderId="8" xfId="0" applyNumberFormat="1" applyFont="1" applyFill="1" applyBorder="1"/>
    <xf numFmtId="165" fontId="7" fillId="8" borderId="8" xfId="0" applyNumberFormat="1" applyFont="1" applyFill="1" applyBorder="1"/>
    <xf numFmtId="166" fontId="0" fillId="4" borderId="0" xfId="0" applyNumberFormat="1" applyFill="1"/>
    <xf numFmtId="165" fontId="0" fillId="0" borderId="0" xfId="0" applyNumberFormat="1"/>
    <xf numFmtId="4" fontId="0" fillId="0" borderId="0" xfId="0" applyNumberFormat="1"/>
    <xf numFmtId="165" fontId="0" fillId="2" borderId="0" xfId="0" applyNumberFormat="1" applyFill="1"/>
    <xf numFmtId="4" fontId="0" fillId="2" borderId="0" xfId="0" applyNumberFormat="1" applyFill="1"/>
    <xf numFmtId="0" fontId="8" fillId="2" borderId="0" xfId="0" applyFont="1" applyFill="1"/>
    <xf numFmtId="0" fontId="9" fillId="0" borderId="0" xfId="0" applyFont="1" applyAlignment="1">
      <alignment vertical="center"/>
    </xf>
    <xf numFmtId="0" fontId="10" fillId="9" borderId="9" xfId="0" applyFont="1" applyFill="1" applyBorder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12" fillId="18" borderId="14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3" fillId="10" borderId="0" xfId="0" applyFont="1" applyFill="1" applyAlignment="1">
      <alignment vertical="center" wrapText="1"/>
    </xf>
    <xf numFmtId="0" fontId="12" fillId="11" borderId="16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0" fontId="12" fillId="11" borderId="4" xfId="0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horizontal="center" vertical="center" wrapText="1"/>
    </xf>
    <xf numFmtId="0" fontId="12" fillId="12" borderId="17" xfId="0" applyFont="1" applyFill="1" applyBorder="1" applyAlignment="1">
      <alignment horizontal="center" vertical="center" wrapText="1"/>
    </xf>
    <xf numFmtId="0" fontId="12" fillId="12" borderId="4" xfId="0" applyFont="1" applyFill="1" applyBorder="1" applyAlignment="1">
      <alignment horizontal="center" vertical="center" wrapText="1"/>
    </xf>
    <xf numFmtId="0" fontId="12" fillId="13" borderId="16" xfId="0" applyFont="1" applyFill="1" applyBorder="1" applyAlignment="1">
      <alignment horizontal="center" vertical="center" wrapText="1"/>
    </xf>
    <xf numFmtId="0" fontId="12" fillId="13" borderId="17" xfId="0" applyFont="1" applyFill="1" applyBorder="1" applyAlignment="1">
      <alignment horizontal="center" vertical="center" wrapText="1"/>
    </xf>
    <xf numFmtId="0" fontId="12" fillId="13" borderId="4" xfId="0" applyFont="1" applyFill="1" applyBorder="1" applyAlignment="1">
      <alignment horizontal="center" vertical="center" wrapText="1"/>
    </xf>
    <xf numFmtId="0" fontId="14" fillId="14" borderId="16" xfId="0" applyFont="1" applyFill="1" applyBorder="1" applyAlignment="1">
      <alignment horizontal="center" vertical="center" wrapText="1"/>
    </xf>
    <xf numFmtId="0" fontId="12" fillId="14" borderId="17" xfId="0" applyFont="1" applyFill="1" applyBorder="1" applyAlignment="1">
      <alignment horizontal="center" vertical="center" wrapText="1"/>
    </xf>
    <xf numFmtId="0" fontId="14" fillId="14" borderId="17" xfId="0" applyFont="1" applyFill="1" applyBorder="1" applyAlignment="1">
      <alignment horizontal="center" vertical="center" wrapText="1"/>
    </xf>
    <xf numFmtId="0" fontId="12" fillId="14" borderId="4" xfId="0" applyFont="1" applyFill="1" applyBorder="1" applyAlignment="1">
      <alignment horizontal="center" vertical="center" wrapText="1"/>
    </xf>
    <xf numFmtId="0" fontId="12" fillId="14" borderId="16" xfId="0" applyFont="1" applyFill="1" applyBorder="1" applyAlignment="1">
      <alignment horizontal="center" vertical="center" wrapText="1"/>
    </xf>
    <xf numFmtId="0" fontId="12" fillId="15" borderId="16" xfId="0" applyFont="1" applyFill="1" applyBorder="1" applyAlignment="1">
      <alignment horizontal="center" vertical="center" wrapText="1"/>
    </xf>
    <xf numFmtId="0" fontId="12" fillId="15" borderId="4" xfId="0" applyFont="1" applyFill="1" applyBorder="1" applyAlignment="1">
      <alignment horizontal="center" vertical="center" wrapText="1"/>
    </xf>
    <xf numFmtId="0" fontId="12" fillId="15" borderId="17" xfId="0" applyFont="1" applyFill="1" applyBorder="1" applyAlignment="1">
      <alignment horizontal="center" vertical="center" wrapText="1"/>
    </xf>
    <xf numFmtId="0" fontId="14" fillId="16" borderId="4" xfId="0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 wrapText="1"/>
    </xf>
    <xf numFmtId="0" fontId="14" fillId="17" borderId="4" xfId="0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 wrapText="1"/>
    </xf>
    <xf numFmtId="0" fontId="15" fillId="19" borderId="18" xfId="0" applyFont="1" applyFill="1" applyBorder="1"/>
    <xf numFmtId="3" fontId="16" fillId="0" borderId="16" xfId="0" applyNumberFormat="1" applyFont="1" applyBorder="1" applyAlignment="1">
      <alignment horizontal="right"/>
    </xf>
    <xf numFmtId="3" fontId="16" fillId="10" borderId="0" xfId="0" applyNumberFormat="1" applyFont="1" applyFill="1"/>
    <xf numFmtId="3" fontId="16" fillId="0" borderId="18" xfId="0" applyNumberFormat="1" applyFont="1" applyBorder="1"/>
    <xf numFmtId="3" fontId="16" fillId="0" borderId="17" xfId="0" applyNumberFormat="1" applyFont="1" applyBorder="1" applyAlignment="1">
      <alignment horizontal="right"/>
    </xf>
    <xf numFmtId="3" fontId="16" fillId="0" borderId="17" xfId="0" applyNumberFormat="1" applyFont="1" applyBorder="1"/>
    <xf numFmtId="9" fontId="16" fillId="0" borderId="17" xfId="0" applyNumberFormat="1" applyFont="1" applyBorder="1" applyAlignment="1">
      <alignment horizontal="right"/>
    </xf>
    <xf numFmtId="9" fontId="16" fillId="0" borderId="16" xfId="0" applyNumberFormat="1" applyFont="1" applyBorder="1" applyAlignment="1">
      <alignment horizontal="right"/>
    </xf>
    <xf numFmtId="0" fontId="16" fillId="10" borderId="0" xfId="0" applyFont="1" applyFill="1"/>
    <xf numFmtId="3" fontId="16" fillId="0" borderId="18" xfId="0" applyNumberFormat="1" applyFont="1" applyBorder="1" applyAlignment="1">
      <alignment horizontal="right"/>
    </xf>
    <xf numFmtId="3" fontId="16" fillId="20" borderId="18" xfId="0" applyNumberFormat="1" applyFont="1" applyFill="1" applyBorder="1"/>
    <xf numFmtId="3" fontId="16" fillId="20" borderId="17" xfId="0" applyNumberFormat="1" applyFont="1" applyFill="1" applyBorder="1"/>
    <xf numFmtId="9" fontId="16" fillId="20" borderId="17" xfId="0" applyNumberFormat="1" applyFont="1" applyFill="1" applyBorder="1" applyAlignment="1">
      <alignment horizontal="right"/>
    </xf>
    <xf numFmtId="3" fontId="16" fillId="4" borderId="17" xfId="0" applyNumberFormat="1" applyFont="1" applyFill="1" applyBorder="1"/>
    <xf numFmtId="9" fontId="16" fillId="4" borderId="17" xfId="0" applyNumberFormat="1" applyFont="1" applyFill="1" applyBorder="1" applyAlignment="1">
      <alignment horizontal="right"/>
    </xf>
    <xf numFmtId="9" fontId="16" fillId="0" borderId="0" xfId="0" applyNumberFormat="1" applyFont="1" applyAlignment="1">
      <alignment horizontal="right"/>
    </xf>
    <xf numFmtId="0" fontId="16" fillId="0" borderId="19" xfId="0" applyFont="1" applyBorder="1"/>
    <xf numFmtId="3" fontId="16" fillId="0" borderId="20" xfId="0" applyNumberFormat="1" applyFont="1" applyBorder="1" applyAlignment="1">
      <alignment horizontal="right"/>
    </xf>
    <xf numFmtId="3" fontId="16" fillId="0" borderId="19" xfId="0" applyNumberFormat="1" applyFont="1" applyBorder="1"/>
    <xf numFmtId="3" fontId="16" fillId="0" borderId="0" xfId="0" applyNumberFormat="1" applyFont="1"/>
    <xf numFmtId="3" fontId="16" fillId="0" borderId="0" xfId="0" applyNumberFormat="1" applyFont="1" applyAlignment="1">
      <alignment horizontal="right"/>
    </xf>
    <xf numFmtId="9" fontId="16" fillId="0" borderId="20" xfId="0" applyNumberFormat="1" applyFont="1" applyBorder="1" applyAlignment="1">
      <alignment horizontal="right"/>
    </xf>
    <xf numFmtId="3" fontId="16" fillId="0" borderId="19" xfId="0" applyNumberFormat="1" applyFont="1" applyBorder="1" applyAlignment="1">
      <alignment horizontal="right"/>
    </xf>
    <xf numFmtId="3" fontId="16" fillId="4" borderId="0" xfId="0" applyNumberFormat="1" applyFont="1" applyFill="1" applyAlignment="1">
      <alignment horizontal="right"/>
    </xf>
    <xf numFmtId="9" fontId="16" fillId="4" borderId="0" xfId="0" applyNumberFormat="1" applyFont="1" applyFill="1" applyAlignment="1">
      <alignment horizontal="right"/>
    </xf>
    <xf numFmtId="3" fontId="16" fillId="20" borderId="19" xfId="0" applyNumberFormat="1" applyFont="1" applyFill="1" applyBorder="1" applyAlignment="1">
      <alignment horizontal="right"/>
    </xf>
    <xf numFmtId="3" fontId="16" fillId="21" borderId="19" xfId="0" applyNumberFormat="1" applyFont="1" applyFill="1" applyBorder="1" applyAlignment="1">
      <alignment horizontal="right"/>
    </xf>
    <xf numFmtId="3" fontId="16" fillId="4" borderId="19" xfId="0" applyNumberFormat="1" applyFont="1" applyFill="1" applyBorder="1" applyAlignment="1">
      <alignment horizontal="right"/>
    </xf>
    <xf numFmtId="0" fontId="16" fillId="0" borderId="21" xfId="0" applyFont="1" applyBorder="1"/>
    <xf numFmtId="3" fontId="16" fillId="0" borderId="22" xfId="0" applyNumberFormat="1" applyFont="1" applyBorder="1" applyAlignment="1">
      <alignment horizontal="right"/>
    </xf>
    <xf numFmtId="3" fontId="16" fillId="0" borderId="21" xfId="0" applyNumberFormat="1" applyFont="1" applyBorder="1"/>
    <xf numFmtId="3" fontId="16" fillId="0" borderId="12" xfId="0" applyNumberFormat="1" applyFont="1" applyBorder="1"/>
    <xf numFmtId="9" fontId="16" fillId="0" borderId="12" xfId="0" applyNumberFormat="1" applyFont="1" applyBorder="1" applyAlignment="1">
      <alignment horizontal="right"/>
    </xf>
    <xf numFmtId="3" fontId="16" fillId="0" borderId="12" xfId="0" applyNumberFormat="1" applyFont="1" applyBorder="1" applyAlignment="1">
      <alignment horizontal="right"/>
    </xf>
    <xf numFmtId="9" fontId="16" fillId="0" borderId="22" xfId="0" applyNumberFormat="1" applyFont="1" applyBorder="1" applyAlignment="1">
      <alignment horizontal="right"/>
    </xf>
    <xf numFmtId="3" fontId="16" fillId="9" borderId="21" xfId="0" applyNumberFormat="1" applyFont="1" applyFill="1" applyBorder="1" applyAlignment="1">
      <alignment horizontal="right"/>
    </xf>
    <xf numFmtId="3" fontId="16" fillId="0" borderId="21" xfId="0" applyNumberFormat="1" applyFont="1" applyBorder="1" applyAlignment="1">
      <alignment horizontal="right"/>
    </xf>
    <xf numFmtId="3" fontId="16" fillId="20" borderId="21" xfId="0" applyNumberFormat="1" applyFont="1" applyFill="1" applyBorder="1" applyAlignment="1">
      <alignment horizontal="right"/>
    </xf>
    <xf numFmtId="3" fontId="16" fillId="4" borderId="12" xfId="0" applyNumberFormat="1" applyFont="1" applyFill="1" applyBorder="1"/>
    <xf numFmtId="9" fontId="16" fillId="4" borderId="12" xfId="0" applyNumberFormat="1" applyFont="1" applyFill="1" applyBorder="1" applyAlignment="1">
      <alignment horizontal="right"/>
    </xf>
    <xf numFmtId="0" fontId="0" fillId="2" borderId="2" xfId="0" applyFill="1" applyBorder="1"/>
    <xf numFmtId="0" fontId="4" fillId="2" borderId="2" xfId="0" applyFont="1" applyFill="1" applyBorder="1"/>
    <xf numFmtId="0" fontId="0" fillId="2" borderId="2" xfId="0" applyFill="1" applyBorder="1" applyAlignment="1">
      <alignment horizontal="center" vertical="center"/>
    </xf>
    <xf numFmtId="0" fontId="0" fillId="3" borderId="2" xfId="0" applyFill="1" applyBorder="1"/>
    <xf numFmtId="0" fontId="3" fillId="3" borderId="2" xfId="0" applyFont="1" applyFill="1" applyBorder="1"/>
    <xf numFmtId="0" fontId="3" fillId="3" borderId="2" xfId="0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164" fontId="0" fillId="0" borderId="2" xfId="0" applyNumberFormat="1" applyBorder="1"/>
    <xf numFmtId="164" fontId="3" fillId="3" borderId="2" xfId="0" applyNumberFormat="1" applyFont="1" applyFill="1" applyBorder="1"/>
    <xf numFmtId="164" fontId="5" fillId="3" borderId="2" xfId="0" applyNumberFormat="1" applyFont="1" applyFill="1" applyBorder="1"/>
    <xf numFmtId="6" fontId="0" fillId="0" borderId="2" xfId="0" applyNumberFormat="1" applyBorder="1"/>
    <xf numFmtId="164" fontId="0" fillId="3" borderId="2" xfId="0" applyNumberFormat="1" applyFill="1" applyBorder="1"/>
    <xf numFmtId="0" fontId="0" fillId="0" borderId="2" xfId="0" applyBorder="1" applyAlignment="1">
      <alignment wrapText="1"/>
    </xf>
    <xf numFmtId="0" fontId="3" fillId="22" borderId="2" xfId="0" applyFont="1" applyFill="1" applyBorder="1"/>
    <xf numFmtId="0" fontId="0" fillId="22" borderId="2" xfId="0" applyFill="1" applyBorder="1"/>
    <xf numFmtId="0" fontId="0" fillId="22" borderId="2" xfId="0" applyFill="1" applyBorder="1" applyAlignment="1">
      <alignment horizontal="center" vertical="center"/>
    </xf>
    <xf numFmtId="9" fontId="0" fillId="0" borderId="2" xfId="0" applyNumberFormat="1" applyBorder="1"/>
    <xf numFmtId="0" fontId="3" fillId="0" borderId="2" xfId="0" applyFont="1" applyBorder="1"/>
    <xf numFmtId="49" fontId="0" fillId="2" borderId="2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22" borderId="2" xfId="0" applyNumberForma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49" fontId="17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8" fillId="0" borderId="2" xfId="0" applyFont="1" applyBorder="1"/>
    <xf numFmtId="0" fontId="20" fillId="0" borderId="2" xfId="0" applyFont="1" applyBorder="1"/>
    <xf numFmtId="1" fontId="3" fillId="3" borderId="2" xfId="0" applyNumberFormat="1" applyFont="1" applyFill="1" applyBorder="1" applyAlignment="1">
      <alignment vertical="center"/>
    </xf>
    <xf numFmtId="3" fontId="0" fillId="0" borderId="2" xfId="0" applyNumberFormat="1" applyBorder="1"/>
    <xf numFmtId="3" fontId="2" fillId="0" borderId="2" xfId="0" applyNumberFormat="1" applyFont="1" applyBorder="1" applyAlignment="1">
      <alignment horizontal="center" vertical="center" wrapText="1"/>
    </xf>
    <xf numFmtId="3" fontId="0" fillId="2" borderId="2" xfId="0" applyNumberFormat="1" applyFill="1" applyBorder="1"/>
    <xf numFmtId="3" fontId="3" fillId="3" borderId="2" xfId="0" applyNumberFormat="1" applyFont="1" applyFill="1" applyBorder="1"/>
    <xf numFmtId="3" fontId="0" fillId="3" borderId="2" xfId="0" applyNumberFormat="1" applyFill="1" applyBorder="1"/>
    <xf numFmtId="3" fontId="0" fillId="22" borderId="2" xfId="0" applyNumberFormat="1" applyFill="1" applyBorder="1"/>
    <xf numFmtId="3" fontId="17" fillId="0" borderId="2" xfId="0" applyNumberFormat="1" applyFont="1" applyBorder="1"/>
    <xf numFmtId="3" fontId="3" fillId="0" borderId="2" xfId="0" applyNumberFormat="1" applyFont="1" applyBorder="1"/>
    <xf numFmtId="3" fontId="0" fillId="0" borderId="2" xfId="0" applyNumberFormat="1" applyBorder="1" applyAlignment="1">
      <alignment horizontal="right"/>
    </xf>
    <xf numFmtId="3" fontId="0" fillId="22" borderId="2" xfId="0" applyNumberFormat="1" applyFill="1" applyBorder="1" applyAlignment="1">
      <alignment horizontal="right"/>
    </xf>
    <xf numFmtId="3" fontId="3" fillId="22" borderId="2" xfId="0" applyNumberFormat="1" applyFont="1" applyFill="1" applyBorder="1"/>
    <xf numFmtId="3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right" indent="1"/>
    </xf>
    <xf numFmtId="3" fontId="5" fillId="0" borderId="2" xfId="0" applyNumberFormat="1" applyFont="1" applyBorder="1"/>
    <xf numFmtId="0" fontId="0" fillId="0" borderId="2" xfId="0" applyBorder="1" applyAlignment="1">
      <alignment horizontal="left" vertical="top"/>
    </xf>
    <xf numFmtId="1" fontId="0" fillId="0" borderId="2" xfId="0" applyNumberFormat="1" applyBorder="1" applyAlignment="1">
      <alignment horizontal="right" vertical="top" wrapText="1"/>
    </xf>
    <xf numFmtId="1" fontId="0" fillId="0" borderId="2" xfId="0" applyNumberForma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horizontal="left" vertical="top" wrapText="1"/>
    </xf>
    <xf numFmtId="9" fontId="3" fillId="0" borderId="2" xfId="0" applyNumberFormat="1" applyFont="1" applyBorder="1"/>
    <xf numFmtId="1" fontId="0" fillId="0" borderId="2" xfId="0" applyNumberFormat="1" applyBorder="1" applyAlignment="1">
      <alignment horizontal="right" vertical="top"/>
    </xf>
    <xf numFmtId="9" fontId="17" fillId="0" borderId="2" xfId="2" applyFont="1" applyBorder="1" applyAlignment="1">
      <alignment horizontal="right" vertical="top"/>
    </xf>
    <xf numFmtId="9" fontId="0" fillId="0" borderId="2" xfId="0" applyNumberFormat="1" applyBorder="1" applyAlignment="1">
      <alignment horizontal="right" vertical="top"/>
    </xf>
    <xf numFmtId="0" fontId="3" fillId="22" borderId="2" xfId="0" applyFont="1" applyFill="1" applyBorder="1" applyAlignment="1">
      <alignment horizontal="left" vertical="top"/>
    </xf>
    <xf numFmtId="1" fontId="0" fillId="22" borderId="2" xfId="0" applyNumberFormat="1" applyFill="1" applyBorder="1" applyAlignment="1">
      <alignment horizontal="right" vertical="top"/>
    </xf>
    <xf numFmtId="0" fontId="0" fillId="22" borderId="2" xfId="0" applyFill="1" applyBorder="1" applyAlignment="1">
      <alignment vertical="top"/>
    </xf>
    <xf numFmtId="0" fontId="17" fillId="22" borderId="2" xfId="0" applyFont="1" applyFill="1" applyBorder="1" applyAlignment="1">
      <alignment horizontal="center" vertical="top"/>
    </xf>
    <xf numFmtId="49" fontId="0" fillId="22" borderId="2" xfId="0" applyNumberFormat="1" applyFill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1" fontId="17" fillId="0" borderId="9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top" wrapText="1"/>
    </xf>
    <xf numFmtId="0" fontId="17" fillId="0" borderId="2" xfId="0" applyFont="1" applyBorder="1" applyAlignment="1">
      <alignment vertical="top"/>
    </xf>
    <xf numFmtId="0" fontId="17" fillId="0" borderId="2" xfId="0" applyFont="1" applyBorder="1" applyAlignment="1">
      <alignment horizontal="center" vertical="top"/>
    </xf>
    <xf numFmtId="0" fontId="22" fillId="0" borderId="2" xfId="0" applyFont="1" applyBorder="1" applyAlignment="1">
      <alignment vertical="top" wrapText="1"/>
    </xf>
    <xf numFmtId="0" fontId="0" fillId="0" borderId="6" xfId="0" applyBorder="1" applyAlignment="1">
      <alignment horizontal="left" vertical="top"/>
    </xf>
    <xf numFmtId="0" fontId="17" fillId="0" borderId="2" xfId="0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22" borderId="2" xfId="0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vertical="center"/>
    </xf>
    <xf numFmtId="3" fontId="20" fillId="0" borderId="2" xfId="0" applyNumberFormat="1" applyFont="1" applyBorder="1"/>
    <xf numFmtId="3" fontId="19" fillId="0" borderId="0" xfId="0" applyNumberFormat="1" applyFont="1" applyAlignment="1">
      <alignment horizontal="right"/>
    </xf>
    <xf numFmtId="3" fontId="24" fillId="0" borderId="2" xfId="0" applyNumberFormat="1" applyFont="1" applyBorder="1"/>
    <xf numFmtId="3" fontId="0" fillId="22" borderId="2" xfId="0" applyNumberFormat="1" applyFill="1" applyBorder="1" applyAlignment="1">
      <alignment vertical="top"/>
    </xf>
    <xf numFmtId="0" fontId="3" fillId="4" borderId="2" xfId="0" applyFont="1" applyFill="1" applyBorder="1"/>
    <xf numFmtId="3" fontId="3" fillId="4" borderId="2" xfId="0" applyNumberFormat="1" applyFont="1" applyFill="1" applyBorder="1"/>
    <xf numFmtId="49" fontId="0" fillId="4" borderId="2" xfId="0" applyNumberFormat="1" applyFill="1" applyBorder="1" applyAlignment="1">
      <alignment horizontal="center" vertical="center"/>
    </xf>
    <xf numFmtId="0" fontId="0" fillId="4" borderId="2" xfId="0" applyFill="1" applyBorder="1"/>
    <xf numFmtId="0" fontId="17" fillId="4" borderId="2" xfId="0" applyFont="1" applyFill="1" applyBorder="1"/>
    <xf numFmtId="3" fontId="3" fillId="4" borderId="3" xfId="0" applyNumberFormat="1" applyFont="1" applyFill="1" applyBorder="1"/>
    <xf numFmtId="3" fontId="25" fillId="3" borderId="2" xfId="0" applyNumberFormat="1" applyFont="1" applyFill="1" applyBorder="1" applyAlignment="1">
      <alignment vertical="center" wrapText="1"/>
    </xf>
    <xf numFmtId="0" fontId="20" fillId="0" borderId="6" xfId="0" applyFont="1" applyBorder="1"/>
    <xf numFmtId="0" fontId="20" fillId="0" borderId="5" xfId="0" applyFont="1" applyBorder="1"/>
    <xf numFmtId="9" fontId="20" fillId="0" borderId="5" xfId="0" applyNumberFormat="1" applyFont="1" applyBorder="1"/>
    <xf numFmtId="0" fontId="26" fillId="0" borderId="2" xfId="0" applyFont="1" applyBorder="1"/>
    <xf numFmtId="9" fontId="26" fillId="0" borderId="2" xfId="0" applyNumberFormat="1" applyFont="1" applyBorder="1"/>
    <xf numFmtId="3" fontId="0" fillId="0" borderId="2" xfId="0" applyNumberFormat="1" applyBorder="1" applyAlignment="1">
      <alignment vertical="top" wrapText="1"/>
    </xf>
    <xf numFmtId="3" fontId="17" fillId="0" borderId="2" xfId="0" applyNumberFormat="1" applyFont="1" applyBorder="1" applyAlignment="1">
      <alignment vertical="top"/>
    </xf>
    <xf numFmtId="3" fontId="0" fillId="0" borderId="2" xfId="0" applyNumberFormat="1" applyBorder="1" applyAlignment="1">
      <alignment vertical="top"/>
    </xf>
    <xf numFmtId="3" fontId="0" fillId="4" borderId="2" xfId="0" applyNumberFormat="1" applyFill="1" applyBorder="1"/>
    <xf numFmtId="0" fontId="20" fillId="0" borderId="2" xfId="0" applyFont="1" applyBorder="1" applyAlignment="1">
      <alignment vertical="top" wrapText="1"/>
    </xf>
    <xf numFmtId="3" fontId="24" fillId="3" borderId="2" xfId="0" applyNumberFormat="1" applyFont="1" applyFill="1" applyBorder="1"/>
    <xf numFmtId="3" fontId="24" fillId="2" borderId="2" xfId="0" applyNumberFormat="1" applyFont="1" applyFill="1" applyBorder="1"/>
    <xf numFmtId="9" fontId="5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3" fontId="17" fillId="0" borderId="23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17" borderId="14" xfId="0" applyFont="1" applyFill="1" applyBorder="1" applyAlignment="1">
      <alignment horizontal="center" vertical="center"/>
    </xf>
    <xf numFmtId="0" fontId="11" fillId="0" borderId="10" xfId="0" applyFont="1" applyBorder="1" applyAlignment="1"/>
    <xf numFmtId="0" fontId="11" fillId="0" borderId="11" xfId="0" applyFont="1" applyBorder="1" applyAlignment="1"/>
    <xf numFmtId="0" fontId="10" fillId="11" borderId="10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/>
    <xf numFmtId="0" fontId="11" fillId="0" borderId="13" xfId="0" applyFont="1" applyBorder="1" applyAlignment="1"/>
    <xf numFmtId="0" fontId="10" fillId="13" borderId="12" xfId="0" applyFont="1" applyFill="1" applyBorder="1" applyAlignment="1">
      <alignment horizontal="center" vertical="center" wrapText="1"/>
    </xf>
    <xf numFmtId="0" fontId="10" fillId="14" borderId="12" xfId="0" applyFont="1" applyFill="1" applyBorder="1" applyAlignment="1">
      <alignment horizontal="center" vertical="center" wrapText="1"/>
    </xf>
    <xf numFmtId="0" fontId="10" fillId="15" borderId="12" xfId="0" applyFont="1" applyFill="1" applyBorder="1" applyAlignment="1">
      <alignment horizontal="center" vertical="center" wrapText="1"/>
    </xf>
    <xf numFmtId="0" fontId="10" fillId="16" borderId="14" xfId="0" applyFont="1" applyFill="1" applyBorder="1" applyAlignment="1">
      <alignment horizontal="center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AECFE6"/>
      <color rgb="FFCCB146"/>
      <color rgb="FF297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ilsPedersen\AppData\Local\Microsoft\Olk\Attachments\ooa-35f5775c-0fdd-40b1-8174-51441421cb6c\5eb6d15046d3569eb11c189260cce21f85d6943ce20dc157d2b95605cedd1b67\France_%20%20Growth%20Model%202025.xlsx" TargetMode="External"/><Relationship Id="rId1" Type="http://schemas.openxmlformats.org/officeDocument/2006/relationships/externalLinkPath" Target="/Users/NilsPedersen/AppData/Local/Microsoft/Olk/Attachments/ooa-35f5775c-0fdd-40b1-8174-51441421cb6c/5eb6d15046d3569eb11c189260cce21f85d6943ce20dc157d2b95605cedd1b67/France_%20%20Growth%20Mode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wth Factors"/>
      <sheetName val="Regional"/>
      <sheetName val="ME"/>
      <sheetName val="Africa"/>
      <sheetName val="APAC"/>
      <sheetName val="WE"/>
      <sheetName val="EE"/>
      <sheetName val="NA"/>
      <sheetName val="LAC"/>
    </sheetNames>
    <sheetDataSet>
      <sheetData sheetId="0" refreshError="1">
        <row r="18">
          <cell r="K18">
            <v>27.25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ïlys Pinto" id="{4D54D243-4E0F-4BA8-A2CB-6694E178AA23}" userId="S::mailys.pinto@pactemondial.org::209534f1-a346-4f14-bdcc-a9a23f5eea6c" providerId="AD"/>
  <person displayName="Nils Pedersen" id="{AD0F881C-7FD6-4737-A6D5-1BD5FE162038}" userId="S::nils.pedersen@pactemondial.org::aae4f4f8-662d-438c-b467-ab4402d26f32" providerId="AD"/>
  <person displayName="Nathalie Pessel" id="{74F1092F-DCBA-4197-A81B-B78127C9193E}" userId="S::nathalie.pessel@pactemondial.org::10605239-0750-4d87-81ce-4f3b94a49298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6" dT="2025-02-22T17:04:28.94" personId="{AD0F881C-7FD6-4737-A6D5-1BD5FE162038}" id="{E4B5BF3C-3B16-402F-9DD1-AF5C16EDD030}">
    <text>Ajouter nombre de répondants</text>
  </threadedComment>
  <threadedComment ref="K87" dT="2025-02-11T11:13:33.42" personId="{74F1092F-DCBA-4197-A81B-B78127C9193E}" id="{7A4CC0C0-6571-4A11-9021-EFE075C70324}">
    <text>99 utilisateurs uniques (inscriptions)
119 utilisateurs uniques (inscriptions + cours complétés)</text>
  </threadedComment>
  <threadedComment ref="K88" dT="2025-02-11T11:14:57.11" personId="{74F1092F-DCBA-4197-A81B-B78127C9193E}" id="{8AE105B8-DD69-4F9F-A3C2-13D36870EB52}">
    <text xml:space="preserve">63 entreprises (inscriptions uniquement)
79 entreprises (inscriptions + cours complétés)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Q5" dT="2024-10-21T09:41:53.13" personId="{4D54D243-4E0F-4BA8-A2CB-6694E178AA23}" id="{70D134DD-C63E-4B8A-B89E-C7D789146D16}">
    <text>We have 24 companies 30+ billion, not 27</text>
  </threadedComment>
  <threadedComment ref="AO9" dT="2024-10-21T09:21:14.28" personId="{4D54D243-4E0F-4BA8-A2CB-6694E178AA23}" id="{A10AE945-8993-4C28-9B17-14215FAEB091}">
    <text xml:space="preserve">AGPM Group wants to delist. Will the company be delisted in 2024 or 2025 ? </text>
  </threadedComment>
  <threadedComment ref="AO9" dT="2024-10-21T09:28:25.48" personId="{4D54D243-4E0F-4BA8-A2CB-6694E178AA23}" id="{99170660-FBFB-4E59-9064-93FBCD2DAC11}" parentId="{A10AE945-8993-4C28-9B17-14215FAEB091}">
    <text xml:space="preserve">2 companies (has not submitted the CoP)
</text>
  </threadedComment>
  <threadedComment ref="AO10" dT="2024-10-21T09:34:31.02" personId="{4D54D243-4E0F-4BA8-A2CB-6694E178AA23}" id="{0A3A5CAA-4999-416F-ABC0-8E9D9073EB69}">
    <text>13 companies have not submitted the CoP and not paid the annual fee</text>
  </threadedComment>
  <threadedComment ref="AO11" dT="2024-10-21T09:35:48.84" personId="{4D54D243-4E0F-4BA8-A2CB-6694E178AA23}" id="{68358408-1375-4406-9E11-07283180F68C}">
    <text>31 companies have not paid and not submitted the CoP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E6463-772E-4714-9395-8C7178E0C25A}">
  <dimension ref="A1:V228"/>
  <sheetViews>
    <sheetView tabSelected="1" topLeftCell="A211" workbookViewId="0">
      <selection activeCell="C18" sqref="C18"/>
    </sheetView>
  </sheetViews>
  <sheetFormatPr defaultColWidth="11" defaultRowHeight="14.25" customHeight="1"/>
  <cols>
    <col min="1" max="1" width="5.5" style="129" customWidth="1"/>
    <col min="2" max="2" width="41.75" style="110" customWidth="1"/>
    <col min="3" max="3" width="36" style="110" customWidth="1"/>
    <col min="4" max="4" width="19.125" style="139" customWidth="1"/>
    <col min="5" max="5" width="14.125" style="174" customWidth="1"/>
    <col min="6" max="6" width="11" style="139"/>
    <col min="7" max="8" width="11" style="110"/>
    <col min="9" max="9" width="11.125" style="112"/>
    <col min="10" max="10" width="13.875" style="126" customWidth="1"/>
    <col min="11" max="11" width="11" style="139"/>
    <col min="12" max="21" width="11" style="110"/>
    <col min="23" max="16384" width="11" style="110"/>
  </cols>
  <sheetData>
    <row r="1" spans="1:22" ht="14.1">
      <c r="K1" s="139" t="s">
        <v>0</v>
      </c>
      <c r="V1" s="110"/>
    </row>
    <row r="2" spans="1:22" ht="55.5">
      <c r="A2" s="129" t="s">
        <v>1</v>
      </c>
      <c r="B2" s="129"/>
      <c r="D2" s="110" t="s">
        <v>2</v>
      </c>
      <c r="E2" s="140" t="s">
        <v>3</v>
      </c>
      <c r="F2" s="128" t="s">
        <v>4</v>
      </c>
      <c r="G2" s="140" t="s">
        <v>5</v>
      </c>
      <c r="H2" s="128" t="s">
        <v>6</v>
      </c>
      <c r="I2" s="128" t="s">
        <v>7</v>
      </c>
      <c r="J2" s="128" t="s">
        <v>8</v>
      </c>
      <c r="K2" s="128" t="s">
        <v>9</v>
      </c>
      <c r="L2" s="140" t="s">
        <v>10</v>
      </c>
      <c r="M2" s="128" t="s">
        <v>11</v>
      </c>
      <c r="V2" s="110"/>
    </row>
    <row r="3" spans="1:22" ht="14.1">
      <c r="A3" s="209" t="s">
        <v>12</v>
      </c>
      <c r="B3" s="104" t="s">
        <v>13</v>
      </c>
      <c r="C3" s="104"/>
      <c r="D3" s="205">
        <v>2287</v>
      </c>
      <c r="E3" s="179"/>
      <c r="F3" s="205">
        <f>+D3-F4+F9</f>
        <v>2464</v>
      </c>
      <c r="G3" s="103"/>
      <c r="H3" s="103"/>
      <c r="I3" s="105"/>
      <c r="J3" s="124"/>
      <c r="K3" s="205">
        <f>+D3-K4+K9</f>
        <v>2148</v>
      </c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10"/>
    </row>
    <row r="4" spans="1:22" ht="14.1" customHeight="1">
      <c r="A4" s="226"/>
      <c r="B4" s="107" t="s">
        <v>14</v>
      </c>
      <c r="C4" s="106" t="s">
        <v>15</v>
      </c>
      <c r="D4" s="193">
        <f>+SUM(D5:D7)</f>
        <v>161</v>
      </c>
      <c r="E4" s="176"/>
      <c r="F4" s="182">
        <v>183</v>
      </c>
      <c r="G4" s="138"/>
      <c r="H4" s="106"/>
      <c r="I4" s="109" t="s">
        <v>16</v>
      </c>
      <c r="J4" s="125" t="s">
        <v>17</v>
      </c>
      <c r="K4" s="204">
        <f>+SUM(K5:K8)</f>
        <v>175</v>
      </c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10"/>
    </row>
    <row r="5" spans="1:22" ht="14.1">
      <c r="A5" s="226"/>
      <c r="B5" s="111" t="s">
        <v>18</v>
      </c>
      <c r="C5" s="110" t="s">
        <v>19</v>
      </c>
      <c r="D5" s="139">
        <v>4</v>
      </c>
      <c r="E5" s="177" t="s">
        <v>20</v>
      </c>
      <c r="G5" s="137">
        <v>4</v>
      </c>
      <c r="I5" s="112" t="s">
        <v>16</v>
      </c>
      <c r="K5" s="139">
        <v>1</v>
      </c>
      <c r="V5" s="110"/>
    </row>
    <row r="6" spans="1:22" ht="14.1">
      <c r="A6" s="226"/>
      <c r="B6" s="111" t="s">
        <v>21</v>
      </c>
      <c r="C6" s="110" t="s">
        <v>22</v>
      </c>
      <c r="D6" s="139">
        <v>11</v>
      </c>
      <c r="E6" s="177" t="s">
        <v>20</v>
      </c>
      <c r="G6" s="137">
        <v>3</v>
      </c>
      <c r="I6" s="112" t="s">
        <v>16</v>
      </c>
      <c r="K6" s="139">
        <v>25</v>
      </c>
      <c r="V6" s="110"/>
    </row>
    <row r="7" spans="1:22" ht="14.1">
      <c r="A7" s="226"/>
      <c r="B7" s="111" t="s">
        <v>23</v>
      </c>
      <c r="C7" s="110" t="s">
        <v>24</v>
      </c>
      <c r="D7" s="139">
        <v>146</v>
      </c>
      <c r="E7" s="177" t="s">
        <v>20</v>
      </c>
      <c r="G7" s="137">
        <v>117</v>
      </c>
      <c r="I7" s="112" t="s">
        <v>16</v>
      </c>
      <c r="K7" s="139">
        <v>140</v>
      </c>
      <c r="V7" s="110"/>
    </row>
    <row r="8" spans="1:22" ht="14.1">
      <c r="A8" s="226"/>
      <c r="B8" s="136" t="s">
        <v>25</v>
      </c>
      <c r="C8" s="122">
        <v>0.95</v>
      </c>
      <c r="E8" s="177" t="s">
        <v>11</v>
      </c>
      <c r="K8" s="139">
        <v>9</v>
      </c>
      <c r="V8" s="110"/>
    </row>
    <row r="9" spans="1:22" ht="14.1">
      <c r="A9" s="226"/>
      <c r="B9" s="107" t="s">
        <v>26</v>
      </c>
      <c r="C9" s="106" t="s">
        <v>27</v>
      </c>
      <c r="D9" s="193">
        <v>399</v>
      </c>
      <c r="E9" s="176" t="s">
        <v>20</v>
      </c>
      <c r="F9" s="142">
        <v>360</v>
      </c>
      <c r="G9" s="108"/>
      <c r="H9" s="106"/>
      <c r="I9" s="109"/>
      <c r="J9" s="125" t="s">
        <v>17</v>
      </c>
      <c r="K9" s="204">
        <f>+SUM(K10:K14)</f>
        <v>36</v>
      </c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10"/>
    </row>
    <row r="10" spans="1:22" ht="14.1">
      <c r="A10" s="226"/>
      <c r="B10" s="111" t="s">
        <v>28</v>
      </c>
      <c r="C10" s="110" t="s">
        <v>19</v>
      </c>
      <c r="D10" s="139">
        <v>3</v>
      </c>
      <c r="E10" s="177" t="s">
        <v>20</v>
      </c>
      <c r="F10" s="183">
        <v>0</v>
      </c>
      <c r="G10" s="137">
        <v>3</v>
      </c>
      <c r="I10" s="112" t="s">
        <v>16</v>
      </c>
      <c r="K10" s="139">
        <v>0</v>
      </c>
      <c r="V10" s="110"/>
    </row>
    <row r="11" spans="1:22" ht="14.1">
      <c r="A11" s="226"/>
      <c r="B11" s="111" t="s">
        <v>29</v>
      </c>
      <c r="C11" s="110" t="s">
        <v>30</v>
      </c>
      <c r="D11" s="139">
        <v>26</v>
      </c>
      <c r="E11" s="177" t="s">
        <v>20</v>
      </c>
      <c r="F11" s="183">
        <v>90</v>
      </c>
      <c r="G11" s="137">
        <v>90</v>
      </c>
      <c r="I11" s="112" t="s">
        <v>16</v>
      </c>
      <c r="K11" s="139">
        <v>10</v>
      </c>
      <c r="V11" s="110"/>
    </row>
    <row r="12" spans="1:22" ht="14.1">
      <c r="A12" s="227"/>
      <c r="B12" s="111" t="s">
        <v>31</v>
      </c>
      <c r="C12" s="110" t="s">
        <v>24</v>
      </c>
      <c r="D12" s="139">
        <v>344</v>
      </c>
      <c r="E12" s="206">
        <v>0.1</v>
      </c>
      <c r="F12" s="183">
        <v>220</v>
      </c>
      <c r="G12" s="137">
        <v>220</v>
      </c>
      <c r="I12" s="112" t="s">
        <v>16</v>
      </c>
      <c r="K12" s="139">
        <v>20</v>
      </c>
      <c r="V12" s="110"/>
    </row>
    <row r="13" spans="1:22" ht="14.1">
      <c r="A13" s="207"/>
      <c r="B13" s="111" t="s">
        <v>32</v>
      </c>
      <c r="E13" s="177" t="s">
        <v>20</v>
      </c>
      <c r="F13" s="183">
        <v>25</v>
      </c>
      <c r="G13" s="137">
        <v>20</v>
      </c>
      <c r="K13" s="139">
        <v>1</v>
      </c>
      <c r="V13" s="110"/>
    </row>
    <row r="14" spans="1:22" ht="14.1">
      <c r="A14" s="207"/>
      <c r="B14" s="111" t="s">
        <v>33</v>
      </c>
      <c r="E14" s="177" t="s">
        <v>20</v>
      </c>
      <c r="F14" s="139">
        <v>25</v>
      </c>
      <c r="K14" s="139">
        <v>5</v>
      </c>
      <c r="V14" s="110"/>
    </row>
    <row r="15" spans="1:22" ht="14.1">
      <c r="A15" s="130"/>
      <c r="B15" s="104" t="s">
        <v>34</v>
      </c>
      <c r="C15" s="104"/>
      <c r="D15" s="141"/>
      <c r="E15" s="178"/>
      <c r="F15" s="141"/>
      <c r="G15" s="103"/>
      <c r="H15" s="103"/>
      <c r="I15" s="105"/>
      <c r="J15" s="124"/>
      <c r="K15" s="141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10"/>
    </row>
    <row r="16" spans="1:22" ht="14.1">
      <c r="A16" s="131" t="s">
        <v>12</v>
      </c>
      <c r="B16" s="107" t="s">
        <v>35</v>
      </c>
      <c r="C16" s="106" t="s">
        <v>36</v>
      </c>
      <c r="D16" s="142">
        <v>6893879</v>
      </c>
      <c r="E16" s="176" t="s">
        <v>37</v>
      </c>
      <c r="F16" s="142">
        <v>7200000</v>
      </c>
      <c r="G16" s="106"/>
      <c r="H16" s="106"/>
      <c r="I16" s="109" t="s">
        <v>38</v>
      </c>
      <c r="J16" s="125" t="s">
        <v>39</v>
      </c>
      <c r="K16" s="204">
        <f>+SUM(K17:K20)</f>
        <v>1805000</v>
      </c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10"/>
    </row>
    <row r="17" spans="1:22" ht="14.1">
      <c r="B17" s="111" t="s">
        <v>40</v>
      </c>
      <c r="E17" s="177" t="s">
        <v>37</v>
      </c>
      <c r="I17" s="112" t="s">
        <v>38</v>
      </c>
      <c r="V17" s="110"/>
    </row>
    <row r="18" spans="1:22" ht="14.1">
      <c r="B18" s="111" t="s">
        <v>41</v>
      </c>
      <c r="E18" s="177" t="s">
        <v>37</v>
      </c>
      <c r="I18" s="112" t="s">
        <v>38</v>
      </c>
      <c r="K18" s="139">
        <f>1547000+258000</f>
        <v>1805000</v>
      </c>
      <c r="V18" s="110"/>
    </row>
    <row r="19" spans="1:22" ht="14.1">
      <c r="B19" s="111" t="s">
        <v>42</v>
      </c>
      <c r="E19" s="177" t="s">
        <v>37</v>
      </c>
      <c r="H19" s="113">
        <v>100000</v>
      </c>
      <c r="I19" s="112" t="s">
        <v>38</v>
      </c>
      <c r="V19" s="110"/>
    </row>
    <row r="20" spans="1:22" ht="14.1">
      <c r="B20" s="111" t="s">
        <v>43</v>
      </c>
      <c r="E20" s="177" t="s">
        <v>37</v>
      </c>
      <c r="F20" s="184" t="s">
        <v>44</v>
      </c>
      <c r="H20" s="113"/>
      <c r="I20" s="112" t="s">
        <v>38</v>
      </c>
      <c r="V20" s="110"/>
    </row>
    <row r="21" spans="1:22" ht="14.1">
      <c r="A21" s="131" t="s">
        <v>45</v>
      </c>
      <c r="B21" s="107" t="s">
        <v>46</v>
      </c>
      <c r="C21" s="106" t="s">
        <v>47</v>
      </c>
      <c r="D21" s="143"/>
      <c r="E21" s="176" t="s">
        <v>37</v>
      </c>
      <c r="F21" s="142">
        <f>F22+F23</f>
        <v>195456</v>
      </c>
      <c r="G21" s="114"/>
      <c r="H21" s="115">
        <f>F21+H22+H23</f>
        <v>487912</v>
      </c>
      <c r="I21" s="109"/>
      <c r="J21" s="125" t="s">
        <v>39</v>
      </c>
      <c r="K21" s="204">
        <f>+SUM(K22:K23)</f>
        <v>3925</v>
      </c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10"/>
    </row>
    <row r="22" spans="1:22" ht="14.1">
      <c r="B22" s="111" t="s">
        <v>48</v>
      </c>
      <c r="C22" s="110" t="s">
        <v>49</v>
      </c>
      <c r="D22" s="139">
        <v>19848</v>
      </c>
      <c r="E22" s="177" t="s">
        <v>37</v>
      </c>
      <c r="F22" s="139">
        <f>35704+12338+37014</f>
        <v>85056</v>
      </c>
      <c r="G22" s="113"/>
      <c r="H22" s="113">
        <f>F22+85000</f>
        <v>170056</v>
      </c>
      <c r="I22" s="112" t="s">
        <v>38</v>
      </c>
      <c r="K22" s="139">
        <v>3925</v>
      </c>
      <c r="V22" s="110"/>
    </row>
    <row r="23" spans="1:22" ht="14.1">
      <c r="B23" s="111" t="s">
        <v>50</v>
      </c>
      <c r="C23" s="110" t="s">
        <v>51</v>
      </c>
      <c r="E23" s="177" t="s">
        <v>37</v>
      </c>
      <c r="F23" s="139">
        <v>110400</v>
      </c>
      <c r="G23" s="116"/>
      <c r="H23" s="113">
        <f>F23+12000</f>
        <v>122400</v>
      </c>
      <c r="I23" s="112" t="s">
        <v>38</v>
      </c>
      <c r="V23" s="110"/>
    </row>
    <row r="24" spans="1:22" ht="14.1">
      <c r="A24" s="131" t="s">
        <v>45</v>
      </c>
      <c r="B24" s="107" t="s">
        <v>52</v>
      </c>
      <c r="C24" s="106" t="s">
        <v>47</v>
      </c>
      <c r="D24" s="143"/>
      <c r="E24" s="176" t="s">
        <v>37</v>
      </c>
      <c r="F24" s="142">
        <f>F25++F26+F27+F28</f>
        <v>88000</v>
      </c>
      <c r="G24" s="114"/>
      <c r="H24" s="117">
        <f>F24</f>
        <v>88000</v>
      </c>
      <c r="I24" s="109"/>
      <c r="J24" s="125"/>
      <c r="K24" s="143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10"/>
    </row>
    <row r="25" spans="1:22" ht="14.1">
      <c r="B25" s="111" t="s">
        <v>53</v>
      </c>
      <c r="C25" s="110" t="s">
        <v>54</v>
      </c>
      <c r="E25" s="177" t="s">
        <v>37</v>
      </c>
      <c r="F25" s="139">
        <v>42000</v>
      </c>
      <c r="G25" s="113"/>
      <c r="H25" s="113">
        <f t="shared" ref="H25:H28" si="0">F25</f>
        <v>42000</v>
      </c>
      <c r="I25" s="112" t="s">
        <v>38</v>
      </c>
      <c r="V25" s="110"/>
    </row>
    <row r="26" spans="1:22" ht="14.1">
      <c r="B26" s="111" t="s">
        <v>55</v>
      </c>
      <c r="C26" s="110" t="s">
        <v>56</v>
      </c>
      <c r="E26" s="177" t="s">
        <v>37</v>
      </c>
      <c r="F26" s="139">
        <v>12000</v>
      </c>
      <c r="G26" s="113"/>
      <c r="H26" s="113">
        <f t="shared" si="0"/>
        <v>12000</v>
      </c>
      <c r="I26" s="112" t="s">
        <v>38</v>
      </c>
      <c r="V26" s="110"/>
    </row>
    <row r="27" spans="1:22" ht="14.1">
      <c r="B27" s="111" t="s">
        <v>57</v>
      </c>
      <c r="C27" s="110" t="s">
        <v>54</v>
      </c>
      <c r="E27" s="177" t="s">
        <v>37</v>
      </c>
      <c r="F27" s="139">
        <v>12000</v>
      </c>
      <c r="G27" s="113"/>
      <c r="H27" s="113">
        <f t="shared" si="0"/>
        <v>12000</v>
      </c>
      <c r="I27" s="112" t="s">
        <v>38</v>
      </c>
      <c r="V27" s="110"/>
    </row>
    <row r="28" spans="1:22" ht="14.1">
      <c r="B28" s="111" t="s">
        <v>58</v>
      </c>
      <c r="C28" s="110" t="s">
        <v>59</v>
      </c>
      <c r="E28" s="177" t="s">
        <v>37</v>
      </c>
      <c r="F28" s="139">
        <v>22000</v>
      </c>
      <c r="G28" s="113"/>
      <c r="H28" s="113">
        <f t="shared" si="0"/>
        <v>22000</v>
      </c>
      <c r="I28" s="112" t="s">
        <v>38</v>
      </c>
      <c r="V28" s="110"/>
    </row>
    <row r="29" spans="1:22" ht="14.1">
      <c r="B29" s="111" t="s">
        <v>60</v>
      </c>
      <c r="C29" s="110" t="s">
        <v>61</v>
      </c>
      <c r="E29" s="177" t="s">
        <v>37</v>
      </c>
      <c r="F29" s="139">
        <v>0</v>
      </c>
      <c r="G29" s="113"/>
      <c r="H29" s="113">
        <f>1500*4</f>
        <v>6000</v>
      </c>
      <c r="I29" s="112" t="s">
        <v>38</v>
      </c>
      <c r="V29" s="110"/>
    </row>
    <row r="30" spans="1:22" ht="14.1">
      <c r="A30" s="130"/>
      <c r="B30" s="104" t="s">
        <v>62</v>
      </c>
      <c r="C30" s="104"/>
      <c r="D30" s="141"/>
      <c r="E30" s="179"/>
      <c r="F30" s="141"/>
      <c r="G30" s="103"/>
      <c r="H30" s="103"/>
      <c r="I30" s="105"/>
      <c r="J30" s="124"/>
      <c r="K30" s="141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10"/>
    </row>
    <row r="31" spans="1:22" ht="14.1">
      <c r="A31" s="212" t="s">
        <v>12</v>
      </c>
      <c r="B31" s="107" t="s">
        <v>63</v>
      </c>
      <c r="C31" s="107"/>
      <c r="D31" s="142"/>
      <c r="E31" s="180"/>
      <c r="F31" s="142"/>
      <c r="G31" s="107"/>
      <c r="H31" s="107"/>
      <c r="I31" s="107"/>
      <c r="J31" s="132" t="s">
        <v>17</v>
      </c>
      <c r="K31" s="143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10"/>
    </row>
    <row r="32" spans="1:22" ht="14.1">
      <c r="A32" s="213"/>
      <c r="B32" s="110" t="s">
        <v>64</v>
      </c>
      <c r="C32" s="110" t="s">
        <v>65</v>
      </c>
      <c r="E32" s="177" t="s">
        <v>20</v>
      </c>
      <c r="I32" s="112" t="s">
        <v>16</v>
      </c>
      <c r="K32" s="147" t="s">
        <v>66</v>
      </c>
      <c r="V32" s="110"/>
    </row>
    <row r="33" spans="1:22" ht="14.1">
      <c r="A33" s="214"/>
      <c r="B33" s="118" t="s">
        <v>67</v>
      </c>
      <c r="C33" s="110" t="s">
        <v>68</v>
      </c>
      <c r="D33" s="139">
        <v>172</v>
      </c>
      <c r="E33" s="177" t="s">
        <v>20</v>
      </c>
      <c r="I33" s="112" t="s">
        <v>16</v>
      </c>
      <c r="K33" s="139">
        <v>12</v>
      </c>
      <c r="V33" s="110"/>
    </row>
    <row r="34" spans="1:22" ht="14.1">
      <c r="A34" s="208" t="s">
        <v>69</v>
      </c>
      <c r="B34" s="118" t="s">
        <v>70</v>
      </c>
      <c r="C34" s="110" t="s">
        <v>71</v>
      </c>
      <c r="E34" s="177" t="s">
        <v>20</v>
      </c>
      <c r="V34" s="110"/>
    </row>
    <row r="35" spans="1:22" ht="14.1">
      <c r="A35" s="208"/>
      <c r="B35" s="118" t="s">
        <v>72</v>
      </c>
      <c r="C35" s="110" t="s">
        <v>73</v>
      </c>
      <c r="E35" s="177" t="s">
        <v>20</v>
      </c>
      <c r="V35" s="110"/>
    </row>
    <row r="36" spans="1:22" ht="14.1">
      <c r="A36" s="208"/>
      <c r="B36" s="118" t="s">
        <v>74</v>
      </c>
      <c r="C36" s="122">
        <v>0.96</v>
      </c>
      <c r="E36" s="177" t="s">
        <v>11</v>
      </c>
      <c r="V36" s="110"/>
    </row>
    <row r="37" spans="1:22" ht="14.1">
      <c r="A37" s="208" t="s">
        <v>12</v>
      </c>
      <c r="B37" s="118" t="s">
        <v>75</v>
      </c>
      <c r="C37" s="122" t="s">
        <v>76</v>
      </c>
      <c r="E37" s="177" t="s">
        <v>20</v>
      </c>
      <c r="V37" s="110"/>
    </row>
    <row r="38" spans="1:22" ht="14.1">
      <c r="A38" s="212" t="s">
        <v>12</v>
      </c>
      <c r="B38" s="107" t="s">
        <v>77</v>
      </c>
      <c r="C38" s="107"/>
      <c r="D38" s="142"/>
      <c r="E38" s="180"/>
      <c r="F38" s="142"/>
      <c r="G38" s="107"/>
      <c r="H38" s="107"/>
      <c r="I38" s="107"/>
      <c r="J38" s="132" t="s">
        <v>17</v>
      </c>
      <c r="K38" s="143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10"/>
    </row>
    <row r="39" spans="1:22" ht="14.1">
      <c r="A39" s="213"/>
      <c r="B39" s="110" t="s">
        <v>78</v>
      </c>
      <c r="D39" s="139">
        <v>5</v>
      </c>
      <c r="E39" s="177" t="s">
        <v>20</v>
      </c>
      <c r="F39" s="185">
        <v>8</v>
      </c>
      <c r="K39" s="139">
        <v>1</v>
      </c>
      <c r="V39" s="110"/>
    </row>
    <row r="40" spans="1:22" ht="14.1">
      <c r="A40" s="213"/>
      <c r="B40" s="110" t="s">
        <v>79</v>
      </c>
      <c r="D40" s="147" t="s">
        <v>66</v>
      </c>
      <c r="E40" s="177" t="s">
        <v>20</v>
      </c>
      <c r="F40" s="185">
        <v>7</v>
      </c>
      <c r="K40" s="139">
        <v>14</v>
      </c>
      <c r="V40" s="110"/>
    </row>
    <row r="41" spans="1:22" ht="14.1">
      <c r="A41" s="214"/>
      <c r="B41" s="110" t="s">
        <v>80</v>
      </c>
      <c r="D41" s="139">
        <v>3</v>
      </c>
      <c r="E41" s="177" t="s">
        <v>20</v>
      </c>
      <c r="F41" s="185">
        <v>3</v>
      </c>
      <c r="K41" s="139">
        <v>1</v>
      </c>
      <c r="V41" s="110"/>
    </row>
    <row r="42" spans="1:22" ht="14.1">
      <c r="A42" s="131"/>
      <c r="B42" s="107" t="s">
        <v>81</v>
      </c>
      <c r="C42" s="106"/>
      <c r="D42" s="143"/>
      <c r="E42" s="180"/>
      <c r="F42" s="143"/>
      <c r="G42" s="106"/>
      <c r="H42" s="106"/>
      <c r="I42" s="109"/>
      <c r="J42" s="132"/>
      <c r="K42" s="143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10"/>
    </row>
    <row r="43" spans="1:22" ht="14.1">
      <c r="A43" s="112" t="s">
        <v>12</v>
      </c>
      <c r="B43" s="119" t="s">
        <v>82</v>
      </c>
      <c r="C43" s="120"/>
      <c r="D43" s="144"/>
      <c r="E43" s="181"/>
      <c r="F43" s="144"/>
      <c r="G43" s="120"/>
      <c r="H43" s="120"/>
      <c r="I43" s="121"/>
      <c r="J43" s="127" t="s">
        <v>17</v>
      </c>
      <c r="K43" s="144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10"/>
    </row>
    <row r="44" spans="1:22" ht="14.1">
      <c r="B44" s="110" t="s">
        <v>83</v>
      </c>
      <c r="D44" s="139">
        <v>1</v>
      </c>
      <c r="E44" s="177" t="s">
        <v>20</v>
      </c>
      <c r="F44" s="185">
        <v>6</v>
      </c>
      <c r="K44" s="139">
        <v>1</v>
      </c>
      <c r="V44" s="110"/>
    </row>
    <row r="45" spans="1:22" ht="14.1">
      <c r="B45" s="110" t="s">
        <v>84</v>
      </c>
      <c r="D45" s="139">
        <v>9</v>
      </c>
      <c r="E45" s="177" t="s">
        <v>20</v>
      </c>
      <c r="F45" s="185">
        <v>100</v>
      </c>
      <c r="K45" s="139">
        <v>14</v>
      </c>
      <c r="V45" s="110"/>
    </row>
    <row r="46" spans="1:22" ht="14.1">
      <c r="B46" s="110" t="s">
        <v>85</v>
      </c>
      <c r="D46" s="139">
        <v>7</v>
      </c>
      <c r="E46" s="177" t="s">
        <v>20</v>
      </c>
      <c r="F46" s="185">
        <v>72</v>
      </c>
      <c r="K46" s="139">
        <v>1</v>
      </c>
      <c r="V46" s="110"/>
    </row>
    <row r="47" spans="1:22" ht="14.1">
      <c r="A47" s="129" t="s">
        <v>12</v>
      </c>
      <c r="B47" s="119" t="s">
        <v>86</v>
      </c>
      <c r="C47" s="120"/>
      <c r="D47" s="144"/>
      <c r="E47" s="181"/>
      <c r="F47" s="144"/>
      <c r="G47" s="120"/>
      <c r="H47" s="120"/>
      <c r="I47" s="121"/>
      <c r="J47" s="127" t="s">
        <v>17</v>
      </c>
      <c r="K47" s="144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10"/>
    </row>
    <row r="48" spans="1:22" ht="14.1">
      <c r="B48" s="110" t="s">
        <v>84</v>
      </c>
      <c r="D48" s="147" t="s">
        <v>66</v>
      </c>
      <c r="E48" s="177" t="s">
        <v>20</v>
      </c>
      <c r="V48" s="110"/>
    </row>
    <row r="49" spans="1:22" ht="14.1">
      <c r="B49" s="110" t="s">
        <v>85</v>
      </c>
      <c r="D49" s="147" t="s">
        <v>66</v>
      </c>
      <c r="E49" s="177" t="s">
        <v>20</v>
      </c>
      <c r="V49" s="110"/>
    </row>
    <row r="50" spans="1:22" ht="14.1">
      <c r="B50" s="110" t="s">
        <v>87</v>
      </c>
      <c r="D50" s="147" t="s">
        <v>66</v>
      </c>
      <c r="E50" s="174" t="s">
        <v>11</v>
      </c>
      <c r="V50" s="110"/>
    </row>
    <row r="51" spans="1:22" ht="14.1">
      <c r="A51" s="129" t="s">
        <v>88</v>
      </c>
      <c r="B51" s="119" t="s">
        <v>89</v>
      </c>
      <c r="C51" s="120"/>
      <c r="D51" s="144"/>
      <c r="E51" s="181"/>
      <c r="F51" s="144"/>
      <c r="G51" s="120"/>
      <c r="H51" s="120"/>
      <c r="I51" s="121"/>
      <c r="J51" s="127"/>
      <c r="K51" s="144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10"/>
    </row>
    <row r="52" spans="1:22" ht="14.1">
      <c r="B52" s="110" t="s">
        <v>90</v>
      </c>
      <c r="E52" s="177" t="s">
        <v>20</v>
      </c>
      <c r="V52" s="110"/>
    </row>
    <row r="53" spans="1:22" ht="14.1">
      <c r="A53" s="131" t="s">
        <v>12</v>
      </c>
      <c r="B53" s="107" t="s">
        <v>91</v>
      </c>
      <c r="C53" s="107"/>
      <c r="D53" s="142"/>
      <c r="E53" s="180"/>
      <c r="F53" s="142"/>
      <c r="G53" s="107"/>
      <c r="H53" s="107"/>
      <c r="I53" s="107"/>
      <c r="J53" s="133"/>
      <c r="K53" s="143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10"/>
    </row>
    <row r="54" spans="1:22" ht="14.1">
      <c r="A54" s="212" t="s">
        <v>12</v>
      </c>
      <c r="B54" s="110" t="s">
        <v>92</v>
      </c>
      <c r="C54" s="110" t="s">
        <v>93</v>
      </c>
      <c r="D54" s="139">
        <v>222</v>
      </c>
      <c r="E54" s="177" t="s">
        <v>20</v>
      </c>
      <c r="F54" s="185">
        <v>500</v>
      </c>
      <c r="G54" s="110">
        <v>400</v>
      </c>
      <c r="I54" s="112" t="s">
        <v>38</v>
      </c>
      <c r="V54" s="110"/>
    </row>
    <row r="55" spans="1:22" ht="14.1">
      <c r="A55" s="213"/>
      <c r="B55" s="110" t="s">
        <v>94</v>
      </c>
      <c r="D55" s="139">
        <v>252</v>
      </c>
      <c r="E55" s="177" t="s">
        <v>20</v>
      </c>
      <c r="F55" s="185">
        <v>300</v>
      </c>
      <c r="V55" s="110"/>
    </row>
    <row r="56" spans="1:22" ht="14.1">
      <c r="A56" s="213"/>
      <c r="B56" s="194" t="s">
        <v>95</v>
      </c>
      <c r="D56" s="147" t="s">
        <v>66</v>
      </c>
      <c r="E56" s="177" t="s">
        <v>11</v>
      </c>
      <c r="F56" s="185">
        <v>95</v>
      </c>
      <c r="V56" s="110"/>
    </row>
    <row r="57" spans="1:22" ht="14.1">
      <c r="A57" s="214"/>
      <c r="B57" s="194" t="s">
        <v>96</v>
      </c>
      <c r="D57" s="147" t="s">
        <v>66</v>
      </c>
      <c r="E57" s="177" t="s">
        <v>20</v>
      </c>
      <c r="F57" s="185">
        <v>75</v>
      </c>
      <c r="I57" s="112" t="s">
        <v>38</v>
      </c>
      <c r="V57" s="110"/>
    </row>
    <row r="58" spans="1:22" ht="14.1">
      <c r="A58" s="212" t="s">
        <v>12</v>
      </c>
      <c r="B58" s="107" t="s">
        <v>97</v>
      </c>
      <c r="C58" s="107"/>
      <c r="D58" s="142"/>
      <c r="E58" s="180"/>
      <c r="F58" s="142"/>
      <c r="G58" s="107"/>
      <c r="H58" s="107"/>
      <c r="I58" s="107"/>
      <c r="J58" s="132" t="s">
        <v>17</v>
      </c>
      <c r="K58" s="143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10"/>
    </row>
    <row r="59" spans="1:22" ht="14.1">
      <c r="A59" s="213"/>
      <c r="B59" s="110" t="s">
        <v>98</v>
      </c>
      <c r="D59" s="139">
        <v>11.547619047619047</v>
      </c>
      <c r="E59" s="174" t="s">
        <v>20</v>
      </c>
      <c r="F59" s="185">
        <v>15</v>
      </c>
      <c r="I59" s="112" t="s">
        <v>16</v>
      </c>
      <c r="V59" s="110"/>
    </row>
    <row r="60" spans="1:22" ht="14.1">
      <c r="A60" s="213"/>
      <c r="B60" s="110" t="s">
        <v>99</v>
      </c>
      <c r="D60" s="147" t="s">
        <v>66</v>
      </c>
      <c r="E60" s="174" t="s">
        <v>11</v>
      </c>
      <c r="F60" s="185">
        <v>0.4</v>
      </c>
      <c r="G60" s="122"/>
      <c r="I60" s="112" t="s">
        <v>16</v>
      </c>
      <c r="V60" s="110"/>
    </row>
    <row r="61" spans="1:22" ht="14.1">
      <c r="A61" s="214"/>
      <c r="B61" s="110" t="s">
        <v>95</v>
      </c>
      <c r="D61" s="139">
        <v>96</v>
      </c>
      <c r="E61" s="174" t="s">
        <v>11</v>
      </c>
      <c r="F61" s="185">
        <v>0.96</v>
      </c>
      <c r="G61" s="122"/>
      <c r="I61" s="112" t="s">
        <v>16</v>
      </c>
      <c r="V61" s="110"/>
    </row>
    <row r="62" spans="1:22" ht="14.1">
      <c r="A62" s="212" t="s">
        <v>12</v>
      </c>
      <c r="B62" s="107" t="s">
        <v>100</v>
      </c>
      <c r="C62" s="107"/>
      <c r="D62" s="142"/>
      <c r="E62" s="180"/>
      <c r="F62" s="142"/>
      <c r="G62" s="107"/>
      <c r="H62" s="107"/>
      <c r="I62" s="107"/>
      <c r="J62" s="132" t="s">
        <v>17</v>
      </c>
      <c r="K62" s="143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10"/>
    </row>
    <row r="63" spans="1:22" ht="14.1">
      <c r="A63" s="213"/>
      <c r="B63" s="110" t="s">
        <v>101</v>
      </c>
      <c r="C63" s="110" t="s">
        <v>102</v>
      </c>
      <c r="D63" s="139">
        <v>76</v>
      </c>
      <c r="E63" s="177" t="s">
        <v>20</v>
      </c>
      <c r="I63" s="112" t="s">
        <v>103</v>
      </c>
      <c r="K63" s="139">
        <v>12</v>
      </c>
      <c r="V63" s="110"/>
    </row>
    <row r="64" spans="1:22" ht="14.1">
      <c r="A64" s="213"/>
      <c r="B64" s="110" t="s">
        <v>104</v>
      </c>
      <c r="E64" s="177" t="s">
        <v>20</v>
      </c>
      <c r="I64" s="112" t="s">
        <v>103</v>
      </c>
      <c r="V64" s="110"/>
    </row>
    <row r="65" spans="1:22" ht="14.1">
      <c r="A65" s="213"/>
      <c r="B65" s="119" t="s">
        <v>105</v>
      </c>
      <c r="C65" s="120"/>
      <c r="D65" s="144"/>
      <c r="E65" s="181"/>
      <c r="F65" s="144"/>
      <c r="G65" s="120"/>
      <c r="H65" s="120"/>
      <c r="I65" s="121"/>
      <c r="J65" s="127"/>
      <c r="K65" s="144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10"/>
    </row>
    <row r="66" spans="1:22" ht="14.25" customHeight="1">
      <c r="A66" s="213"/>
      <c r="V66" s="110"/>
    </row>
    <row r="67" spans="1:22" ht="14.1">
      <c r="A67" s="213"/>
      <c r="B67" s="119" t="s">
        <v>106</v>
      </c>
      <c r="C67" s="120"/>
      <c r="D67" s="144"/>
      <c r="E67" s="181"/>
      <c r="F67" s="144"/>
      <c r="G67" s="120"/>
      <c r="H67" s="120"/>
      <c r="I67" s="121"/>
      <c r="J67" s="127"/>
      <c r="K67" s="144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10"/>
    </row>
    <row r="68" spans="1:22" ht="14.25" customHeight="1">
      <c r="A68" s="213"/>
      <c r="V68" s="110"/>
    </row>
    <row r="69" spans="1:22" ht="14.1">
      <c r="A69" s="213"/>
      <c r="B69" s="119" t="s">
        <v>107</v>
      </c>
      <c r="C69" s="120"/>
      <c r="D69" s="144"/>
      <c r="E69" s="181"/>
      <c r="F69" s="144"/>
      <c r="G69" s="120"/>
      <c r="H69" s="120"/>
      <c r="I69" s="121"/>
      <c r="J69" s="127"/>
      <c r="K69" s="144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10"/>
    </row>
    <row r="70" spans="1:22" ht="14.25" customHeight="1">
      <c r="A70" s="213"/>
      <c r="V70" s="110"/>
    </row>
    <row r="71" spans="1:22" ht="14.1">
      <c r="A71" s="213"/>
      <c r="B71" s="119" t="s">
        <v>108</v>
      </c>
      <c r="C71" s="120"/>
      <c r="D71" s="144"/>
      <c r="E71" s="181"/>
      <c r="F71" s="144"/>
      <c r="G71" s="120"/>
      <c r="H71" s="120"/>
      <c r="I71" s="121"/>
      <c r="J71" s="127"/>
      <c r="K71" s="144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10"/>
    </row>
    <row r="72" spans="1:22" ht="14.25" customHeight="1">
      <c r="A72" s="213"/>
      <c r="V72" s="110"/>
    </row>
    <row r="73" spans="1:22" ht="14.1">
      <c r="A73" s="213"/>
      <c r="B73" s="119" t="s">
        <v>109</v>
      </c>
      <c r="C73" s="120"/>
      <c r="D73" s="144"/>
      <c r="E73" s="181"/>
      <c r="F73" s="144"/>
      <c r="G73" s="120"/>
      <c r="H73" s="120"/>
      <c r="I73" s="121"/>
      <c r="J73" s="127"/>
      <c r="K73" s="144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10"/>
    </row>
    <row r="74" spans="1:22" ht="14.25" customHeight="1">
      <c r="A74" s="213"/>
      <c r="V74" s="110"/>
    </row>
    <row r="75" spans="1:22" ht="14.25" customHeight="1">
      <c r="A75" s="214"/>
      <c r="V75" s="110"/>
    </row>
    <row r="76" spans="1:22" ht="14.1">
      <c r="A76" s="131"/>
      <c r="B76" s="107" t="s">
        <v>110</v>
      </c>
      <c r="C76" s="107"/>
      <c r="D76" s="142"/>
      <c r="E76" s="180"/>
      <c r="F76" s="142"/>
      <c r="G76" s="107"/>
      <c r="H76" s="107"/>
      <c r="I76" s="107"/>
      <c r="J76" s="133"/>
      <c r="K76" s="143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10"/>
    </row>
    <row r="77" spans="1:22" ht="14.1">
      <c r="A77" s="212" t="s">
        <v>69</v>
      </c>
      <c r="B77" s="110" t="s">
        <v>111</v>
      </c>
      <c r="E77" s="177" t="s">
        <v>20</v>
      </c>
      <c r="V77" s="110"/>
    </row>
    <row r="78" spans="1:22" ht="14.1">
      <c r="A78" s="214"/>
      <c r="B78" s="110" t="s">
        <v>112</v>
      </c>
      <c r="E78" s="177" t="s">
        <v>20</v>
      </c>
      <c r="V78" s="110"/>
    </row>
    <row r="79" spans="1:22" ht="14.1">
      <c r="A79" s="130"/>
      <c r="B79" s="104" t="s">
        <v>113</v>
      </c>
      <c r="C79" s="104"/>
      <c r="D79" s="141"/>
      <c r="E79" s="179"/>
      <c r="F79" s="141"/>
      <c r="G79" s="103"/>
      <c r="H79" s="103"/>
      <c r="I79" s="105"/>
      <c r="J79" s="124"/>
      <c r="K79" s="141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10"/>
    </row>
    <row r="80" spans="1:22" ht="14.1">
      <c r="A80" s="212" t="s">
        <v>69</v>
      </c>
      <c r="B80" s="107" t="s">
        <v>114</v>
      </c>
      <c r="C80" s="107"/>
      <c r="D80" s="142"/>
      <c r="E80" s="180"/>
      <c r="F80" s="142"/>
      <c r="G80" s="107"/>
      <c r="H80" s="107"/>
      <c r="I80" s="107"/>
      <c r="J80" s="125" t="s">
        <v>115</v>
      </c>
      <c r="K80" s="143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10"/>
    </row>
    <row r="81" spans="1:22" ht="14.1">
      <c r="A81" s="213"/>
      <c r="B81" s="110" t="s">
        <v>116</v>
      </c>
      <c r="C81" s="110" t="s">
        <v>117</v>
      </c>
      <c r="I81" s="112" t="s">
        <v>16</v>
      </c>
      <c r="V81" s="110"/>
    </row>
    <row r="82" spans="1:22" ht="14.1">
      <c r="A82" s="214"/>
      <c r="B82" s="110" t="s">
        <v>118</v>
      </c>
      <c r="I82" s="112" t="s">
        <v>16</v>
      </c>
      <c r="V82" s="110"/>
    </row>
    <row r="83" spans="1:22" ht="14.1">
      <c r="A83" s="131"/>
      <c r="B83" s="107" t="s">
        <v>119</v>
      </c>
      <c r="C83" s="107"/>
      <c r="D83" s="142"/>
      <c r="E83" s="180"/>
      <c r="F83" s="142"/>
      <c r="G83" s="107"/>
      <c r="H83" s="107"/>
      <c r="I83" s="107"/>
      <c r="J83" s="125" t="s">
        <v>115</v>
      </c>
      <c r="K83" s="143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10"/>
    </row>
    <row r="84" spans="1:22" ht="14.1">
      <c r="B84" s="110" t="s">
        <v>120</v>
      </c>
      <c r="E84" s="177" t="s">
        <v>20</v>
      </c>
      <c r="F84" s="185">
        <v>15000</v>
      </c>
      <c r="I84" s="112" t="s">
        <v>38</v>
      </c>
      <c r="J84" s="126" t="s">
        <v>121</v>
      </c>
      <c r="K84" s="139">
        <v>247</v>
      </c>
      <c r="V84" s="110"/>
    </row>
    <row r="85" spans="1:22" ht="14.45" customHeight="1">
      <c r="B85" s="110" t="s">
        <v>122</v>
      </c>
      <c r="E85" s="177" t="s">
        <v>20</v>
      </c>
      <c r="F85" s="185">
        <v>1500</v>
      </c>
      <c r="I85" s="112" t="s">
        <v>38</v>
      </c>
      <c r="J85" s="126" t="s">
        <v>121</v>
      </c>
      <c r="V85" s="110"/>
    </row>
    <row r="86" spans="1:22" ht="14.1">
      <c r="A86" s="212" t="s">
        <v>123</v>
      </c>
      <c r="B86" s="107" t="s">
        <v>124</v>
      </c>
      <c r="C86" s="107"/>
      <c r="D86" s="142"/>
      <c r="E86" s="180"/>
      <c r="F86" s="142"/>
      <c r="G86" s="107"/>
      <c r="H86" s="107"/>
      <c r="I86" s="107"/>
      <c r="J86" s="125" t="s">
        <v>115</v>
      </c>
      <c r="K86" s="143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10"/>
    </row>
    <row r="87" spans="1:22" ht="14.1">
      <c r="A87" s="213"/>
      <c r="B87" s="110" t="s">
        <v>125</v>
      </c>
      <c r="D87" s="154">
        <v>1016</v>
      </c>
      <c r="E87" s="177" t="s">
        <v>20</v>
      </c>
      <c r="F87" s="146">
        <v>5000</v>
      </c>
      <c r="I87" s="112" t="s">
        <v>38</v>
      </c>
      <c r="J87" s="126" t="s">
        <v>126</v>
      </c>
      <c r="K87" s="199">
        <v>99</v>
      </c>
      <c r="V87" s="110"/>
    </row>
    <row r="88" spans="1:22" ht="14.1">
      <c r="A88" s="213"/>
      <c r="B88" s="203" t="s">
        <v>127</v>
      </c>
      <c r="D88" s="154">
        <v>414</v>
      </c>
      <c r="E88" s="177" t="s">
        <v>20</v>
      </c>
      <c r="F88" s="146">
        <v>500</v>
      </c>
      <c r="I88" s="112" t="s">
        <v>38</v>
      </c>
      <c r="J88" s="126" t="s">
        <v>126</v>
      </c>
      <c r="K88" s="199">
        <v>63</v>
      </c>
      <c r="V88" s="110"/>
    </row>
    <row r="89" spans="1:22" ht="14.1">
      <c r="A89" s="214"/>
      <c r="B89" s="153" t="s">
        <v>128</v>
      </c>
      <c r="D89" s="155">
        <v>2486</v>
      </c>
      <c r="E89" s="177" t="s">
        <v>20</v>
      </c>
      <c r="F89" s="146">
        <v>5000</v>
      </c>
      <c r="I89" s="112" t="s">
        <v>38</v>
      </c>
      <c r="J89" s="126" t="s">
        <v>126</v>
      </c>
      <c r="K89" s="199">
        <v>117</v>
      </c>
      <c r="V89" s="110"/>
    </row>
    <row r="90" spans="1:22" ht="14.1">
      <c r="A90" s="131"/>
      <c r="B90" s="107" t="s">
        <v>129</v>
      </c>
      <c r="C90" s="107"/>
      <c r="D90" s="142"/>
      <c r="E90" s="180"/>
      <c r="F90" s="142"/>
      <c r="G90" s="107"/>
      <c r="H90" s="107"/>
      <c r="I90" s="107"/>
      <c r="J90" s="125"/>
      <c r="K90" s="143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10"/>
    </row>
    <row r="91" spans="1:22" ht="14.1">
      <c r="B91" s="110" t="s">
        <v>130</v>
      </c>
      <c r="C91" s="156" t="s">
        <v>131</v>
      </c>
      <c r="D91" s="156">
        <f>2100*0.1</f>
        <v>210</v>
      </c>
      <c r="E91" s="177" t="s">
        <v>20</v>
      </c>
      <c r="I91" s="112" t="s">
        <v>38</v>
      </c>
      <c r="J91" s="126" t="s">
        <v>126</v>
      </c>
      <c r="V91" s="110"/>
    </row>
    <row r="92" spans="1:22" ht="14.1">
      <c r="A92" s="212" t="s">
        <v>123</v>
      </c>
      <c r="B92" s="107" t="s">
        <v>132</v>
      </c>
      <c r="C92" s="107"/>
      <c r="D92" s="142"/>
      <c r="E92" s="180"/>
      <c r="F92" s="142"/>
      <c r="G92" s="107"/>
      <c r="H92" s="107"/>
      <c r="I92" s="107"/>
      <c r="J92" s="125" t="s">
        <v>115</v>
      </c>
      <c r="K92" s="143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10"/>
    </row>
    <row r="93" spans="1:22" ht="14.1">
      <c r="A93" s="213"/>
      <c r="B93" s="153" t="s">
        <v>133</v>
      </c>
      <c r="C93" s="123"/>
      <c r="D93" s="145">
        <v>139</v>
      </c>
      <c r="E93" s="177" t="s">
        <v>20</v>
      </c>
      <c r="F93" s="146">
        <v>195</v>
      </c>
      <c r="G93" s="123"/>
      <c r="H93" s="123"/>
      <c r="I93" s="112" t="s">
        <v>38</v>
      </c>
      <c r="V93" s="110"/>
    </row>
    <row r="94" spans="1:22" ht="27.95">
      <c r="A94" s="213"/>
      <c r="B94" s="157" t="s">
        <v>134</v>
      </c>
      <c r="C94" s="123"/>
      <c r="D94" s="145">
        <v>93</v>
      </c>
      <c r="E94" s="177" t="s">
        <v>20</v>
      </c>
      <c r="F94" s="146">
        <v>139</v>
      </c>
      <c r="G94" s="123"/>
      <c r="H94" s="123"/>
      <c r="I94" s="112" t="s">
        <v>38</v>
      </c>
      <c r="V94" s="110"/>
    </row>
    <row r="95" spans="1:22" ht="14.1">
      <c r="A95" s="214"/>
      <c r="B95" s="110" t="s">
        <v>135</v>
      </c>
      <c r="C95" s="123"/>
      <c r="D95" s="146"/>
      <c r="E95" s="174" t="s">
        <v>11</v>
      </c>
      <c r="F95" s="146">
        <v>0.95</v>
      </c>
      <c r="G95" s="123"/>
      <c r="H95" s="123"/>
      <c r="I95" s="112" t="s">
        <v>38</v>
      </c>
      <c r="V95" s="110"/>
    </row>
    <row r="96" spans="1:22" ht="14.1">
      <c r="A96" s="212" t="s">
        <v>123</v>
      </c>
      <c r="B96" s="119" t="s">
        <v>136</v>
      </c>
      <c r="C96" s="120"/>
      <c r="D96" s="144"/>
      <c r="E96" s="181"/>
      <c r="F96" s="144"/>
      <c r="G96" s="120"/>
      <c r="H96" s="120"/>
      <c r="I96" s="120"/>
      <c r="J96" s="127" t="s">
        <v>115</v>
      </c>
      <c r="K96" s="144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10"/>
    </row>
    <row r="97" spans="1:22" ht="14.1">
      <c r="A97" s="213"/>
      <c r="B97" s="110" t="s">
        <v>84</v>
      </c>
      <c r="D97" s="159">
        <v>49</v>
      </c>
      <c r="E97" s="177" t="s">
        <v>20</v>
      </c>
      <c r="F97" s="146">
        <v>40</v>
      </c>
      <c r="I97" s="112" t="s">
        <v>38</v>
      </c>
      <c r="J97" s="126" t="s">
        <v>137</v>
      </c>
      <c r="V97" s="110"/>
    </row>
    <row r="98" spans="1:22" ht="14.1">
      <c r="A98" s="213"/>
      <c r="B98" s="110" t="s">
        <v>138</v>
      </c>
      <c r="D98" s="159">
        <v>41</v>
      </c>
      <c r="E98" s="177" t="s">
        <v>20</v>
      </c>
      <c r="F98" s="146">
        <f>F97*0.75</f>
        <v>30</v>
      </c>
      <c r="I98" s="112" t="s">
        <v>38</v>
      </c>
      <c r="J98" s="126" t="s">
        <v>137</v>
      </c>
      <c r="V98" s="110"/>
    </row>
    <row r="99" spans="1:22" ht="14.1">
      <c r="A99" s="214"/>
      <c r="B99" s="110" t="s">
        <v>139</v>
      </c>
      <c r="D99" s="159">
        <v>100</v>
      </c>
      <c r="E99" s="174" t="s">
        <v>11</v>
      </c>
      <c r="F99" s="146">
        <v>0.95</v>
      </c>
      <c r="I99" s="112" t="s">
        <v>38</v>
      </c>
      <c r="J99" s="126" t="s">
        <v>137</v>
      </c>
      <c r="V99" s="110"/>
    </row>
    <row r="100" spans="1:22" ht="14.1">
      <c r="A100" s="212" t="s">
        <v>123</v>
      </c>
      <c r="B100" s="119" t="s">
        <v>140</v>
      </c>
      <c r="C100" s="120"/>
      <c r="D100" s="144"/>
      <c r="E100" s="181"/>
      <c r="F100" s="144"/>
      <c r="G100" s="120"/>
      <c r="H100" s="120"/>
      <c r="I100" s="120"/>
      <c r="J100" s="127" t="s">
        <v>115</v>
      </c>
      <c r="K100" s="144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10"/>
    </row>
    <row r="101" spans="1:22" ht="14.1">
      <c r="A101" s="213"/>
      <c r="B101" s="110" t="s">
        <v>84</v>
      </c>
      <c r="D101" s="147">
        <v>23</v>
      </c>
      <c r="E101" s="177" t="s">
        <v>20</v>
      </c>
      <c r="F101" s="146">
        <v>30</v>
      </c>
      <c r="I101" s="112" t="s">
        <v>38</v>
      </c>
      <c r="J101" s="126" t="s">
        <v>141</v>
      </c>
      <c r="V101" s="110"/>
    </row>
    <row r="102" spans="1:22" ht="14.1">
      <c r="A102" s="214"/>
      <c r="B102" s="110" t="s">
        <v>138</v>
      </c>
      <c r="D102" s="147"/>
      <c r="E102" s="177" t="s">
        <v>20</v>
      </c>
      <c r="F102" s="146">
        <v>23</v>
      </c>
      <c r="I102" s="112" t="s">
        <v>38</v>
      </c>
      <c r="J102" s="126" t="s">
        <v>141</v>
      </c>
      <c r="V102" s="110"/>
    </row>
    <row r="103" spans="1:22" ht="14.1">
      <c r="B103" s="110" t="s">
        <v>139</v>
      </c>
      <c r="D103" s="147"/>
      <c r="E103" s="174" t="s">
        <v>11</v>
      </c>
      <c r="F103" s="146">
        <v>0.95</v>
      </c>
      <c r="I103" s="112" t="s">
        <v>38</v>
      </c>
      <c r="J103" s="126" t="s">
        <v>141</v>
      </c>
      <c r="V103" s="110"/>
    </row>
    <row r="104" spans="1:22" ht="14.1">
      <c r="A104" s="212" t="s">
        <v>123</v>
      </c>
      <c r="B104" s="119" t="s">
        <v>142</v>
      </c>
      <c r="C104" s="120"/>
      <c r="D104" s="148"/>
      <c r="E104" s="181"/>
      <c r="F104" s="144"/>
      <c r="G104" s="120"/>
      <c r="H104" s="120"/>
      <c r="I104" s="120"/>
      <c r="J104" s="127" t="s">
        <v>115</v>
      </c>
      <c r="K104" s="144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10"/>
    </row>
    <row r="105" spans="1:22" ht="14.1">
      <c r="A105" s="213"/>
      <c r="B105" s="110" t="s">
        <v>84</v>
      </c>
      <c r="D105" s="159">
        <v>15</v>
      </c>
      <c r="E105" s="177" t="s">
        <v>20</v>
      </c>
      <c r="F105" s="146">
        <v>30</v>
      </c>
      <c r="I105" s="112" t="s">
        <v>38</v>
      </c>
      <c r="J105" s="126" t="s">
        <v>143</v>
      </c>
      <c r="V105" s="110"/>
    </row>
    <row r="106" spans="1:22" ht="14.1">
      <c r="A106" s="213"/>
      <c r="B106" s="110" t="s">
        <v>138</v>
      </c>
      <c r="D106" s="159">
        <v>12</v>
      </c>
      <c r="E106" s="177" t="s">
        <v>20</v>
      </c>
      <c r="F106" s="146">
        <f>15</f>
        <v>15</v>
      </c>
      <c r="I106" s="112" t="s">
        <v>38</v>
      </c>
      <c r="J106" s="126" t="s">
        <v>143</v>
      </c>
      <c r="V106" s="110"/>
    </row>
    <row r="107" spans="1:22" ht="14.1">
      <c r="A107" s="214"/>
      <c r="B107" s="110" t="s">
        <v>139</v>
      </c>
      <c r="D107" s="160">
        <v>1</v>
      </c>
      <c r="E107" s="174" t="s">
        <v>11</v>
      </c>
      <c r="F107" s="146">
        <v>0.95</v>
      </c>
      <c r="I107" s="112" t="s">
        <v>38</v>
      </c>
      <c r="J107" s="126" t="s">
        <v>143</v>
      </c>
      <c r="V107" s="110"/>
    </row>
    <row r="108" spans="1:22" ht="14.1">
      <c r="A108" s="212" t="s">
        <v>123</v>
      </c>
      <c r="B108" s="119" t="s">
        <v>144</v>
      </c>
      <c r="C108" s="120"/>
      <c r="D108" s="144"/>
      <c r="E108" s="181"/>
      <c r="F108" s="144"/>
      <c r="G108" s="120"/>
      <c r="H108" s="120"/>
      <c r="I108" s="121"/>
      <c r="J108" s="127" t="s">
        <v>115</v>
      </c>
      <c r="K108" s="144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10"/>
    </row>
    <row r="109" spans="1:22" ht="14.1">
      <c r="A109" s="213"/>
      <c r="B109" s="110" t="s">
        <v>84</v>
      </c>
      <c r="D109" s="215" t="s">
        <v>66</v>
      </c>
      <c r="E109" s="177" t="s">
        <v>20</v>
      </c>
      <c r="F109" s="146">
        <v>30</v>
      </c>
      <c r="G109" s="110">
        <v>18</v>
      </c>
      <c r="I109" s="112" t="s">
        <v>38</v>
      </c>
      <c r="J109" s="126" t="s">
        <v>145</v>
      </c>
      <c r="V109" s="110"/>
    </row>
    <row r="110" spans="1:22" ht="14.1">
      <c r="A110" s="213"/>
      <c r="B110" s="110" t="s">
        <v>138</v>
      </c>
      <c r="D110" s="216"/>
      <c r="E110" s="177" t="s">
        <v>20</v>
      </c>
      <c r="F110" s="146">
        <v>23</v>
      </c>
      <c r="I110" s="112" t="s">
        <v>38</v>
      </c>
      <c r="J110" s="126" t="s">
        <v>145</v>
      </c>
      <c r="V110" s="110"/>
    </row>
    <row r="111" spans="1:22" ht="14.1">
      <c r="A111" s="214"/>
      <c r="B111" s="110" t="s">
        <v>139</v>
      </c>
      <c r="D111" s="217"/>
      <c r="E111" s="174" t="s">
        <v>11</v>
      </c>
      <c r="F111" s="146">
        <v>0.95</v>
      </c>
      <c r="I111" s="112" t="s">
        <v>38</v>
      </c>
      <c r="J111" s="126" t="s">
        <v>145</v>
      </c>
      <c r="V111" s="110"/>
    </row>
    <row r="112" spans="1:22" ht="14.1">
      <c r="A112" s="212" t="s">
        <v>123</v>
      </c>
      <c r="B112" s="119" t="s">
        <v>146</v>
      </c>
      <c r="C112" s="120"/>
      <c r="D112" s="144"/>
      <c r="E112" s="181"/>
      <c r="F112" s="144"/>
      <c r="G112" s="120"/>
      <c r="H112" s="120"/>
      <c r="I112" s="121"/>
      <c r="J112" s="127" t="s">
        <v>115</v>
      </c>
      <c r="K112" s="144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10"/>
    </row>
    <row r="113" spans="1:22" ht="14.1">
      <c r="A113" s="213"/>
      <c r="B113" s="110" t="s">
        <v>84</v>
      </c>
      <c r="D113" s="147">
        <v>52</v>
      </c>
      <c r="E113" s="177" t="s">
        <v>20</v>
      </c>
      <c r="F113" s="146">
        <f>D113*1.25</f>
        <v>65</v>
      </c>
      <c r="I113" s="112" t="s">
        <v>38</v>
      </c>
      <c r="J113" s="126" t="s">
        <v>121</v>
      </c>
      <c r="V113" s="110"/>
    </row>
    <row r="114" spans="1:22" ht="14.1">
      <c r="A114" s="213"/>
      <c r="B114" s="110" t="s">
        <v>138</v>
      </c>
      <c r="D114" s="139">
        <v>40</v>
      </c>
      <c r="E114" s="177" t="s">
        <v>20</v>
      </c>
      <c r="F114" s="146">
        <f>F113*0.75</f>
        <v>48.75</v>
      </c>
      <c r="I114" s="112" t="s">
        <v>38</v>
      </c>
      <c r="J114" s="126" t="s">
        <v>121</v>
      </c>
      <c r="V114" s="110"/>
    </row>
    <row r="115" spans="1:22" ht="14.1">
      <c r="A115" s="214"/>
      <c r="B115" s="110" t="s">
        <v>139</v>
      </c>
      <c r="D115" s="139">
        <v>1</v>
      </c>
      <c r="E115" s="174" t="s">
        <v>11</v>
      </c>
      <c r="F115" s="146">
        <v>0.95</v>
      </c>
      <c r="I115" s="112" t="s">
        <v>38</v>
      </c>
      <c r="J115" s="126" t="s">
        <v>121</v>
      </c>
      <c r="V115" s="110"/>
    </row>
    <row r="116" spans="1:22" ht="14.1">
      <c r="A116" s="212" t="s">
        <v>88</v>
      </c>
      <c r="B116" s="119" t="s">
        <v>147</v>
      </c>
      <c r="C116" s="120"/>
      <c r="D116" s="144"/>
      <c r="E116" s="181"/>
      <c r="F116" s="144"/>
      <c r="G116" s="120"/>
      <c r="H116" s="120"/>
      <c r="I116" s="121"/>
      <c r="J116" s="127" t="s">
        <v>148</v>
      </c>
      <c r="K116" s="144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10"/>
    </row>
    <row r="117" spans="1:22" ht="14.1">
      <c r="A117" s="213"/>
      <c r="B117" s="110" t="s">
        <v>84</v>
      </c>
      <c r="D117" s="218" t="s">
        <v>66</v>
      </c>
      <c r="E117" s="177" t="s">
        <v>20</v>
      </c>
      <c r="I117" s="112" t="s">
        <v>38</v>
      </c>
      <c r="V117" s="110"/>
    </row>
    <row r="118" spans="1:22" ht="14.1">
      <c r="A118" s="213"/>
      <c r="B118" s="110" t="s">
        <v>138</v>
      </c>
      <c r="D118" s="219"/>
      <c r="E118" s="177" t="s">
        <v>20</v>
      </c>
      <c r="I118" s="112" t="s">
        <v>38</v>
      </c>
      <c r="V118" s="110"/>
    </row>
    <row r="119" spans="1:22" ht="14.1">
      <c r="A119" s="214"/>
      <c r="B119" s="110" t="s">
        <v>139</v>
      </c>
      <c r="D119" s="220"/>
      <c r="E119" s="174" t="s">
        <v>11</v>
      </c>
      <c r="I119" s="112" t="s">
        <v>38</v>
      </c>
      <c r="V119" s="110"/>
    </row>
    <row r="120" spans="1:22" ht="14.1">
      <c r="A120" s="212" t="s">
        <v>88</v>
      </c>
      <c r="B120" s="119" t="s">
        <v>149</v>
      </c>
      <c r="C120" s="120"/>
      <c r="D120" s="144"/>
      <c r="E120" s="181"/>
      <c r="F120" s="144"/>
      <c r="G120" s="120"/>
      <c r="H120" s="120"/>
      <c r="I120" s="121"/>
      <c r="J120" s="127" t="s">
        <v>148</v>
      </c>
      <c r="K120" s="144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10"/>
    </row>
    <row r="121" spans="1:22" ht="14.1">
      <c r="A121" s="213"/>
      <c r="B121" s="110" t="s">
        <v>84</v>
      </c>
      <c r="D121" s="218" t="s">
        <v>66</v>
      </c>
      <c r="E121" s="177" t="s">
        <v>20</v>
      </c>
      <c r="I121" s="112" t="s">
        <v>38</v>
      </c>
      <c r="V121" s="110"/>
    </row>
    <row r="122" spans="1:22" ht="14.1">
      <c r="A122" s="213"/>
      <c r="B122" s="110" t="s">
        <v>138</v>
      </c>
      <c r="D122" s="219"/>
      <c r="E122" s="177" t="s">
        <v>20</v>
      </c>
      <c r="I122" s="112" t="s">
        <v>38</v>
      </c>
      <c r="V122" s="110"/>
    </row>
    <row r="123" spans="1:22" ht="14.1">
      <c r="A123" s="214"/>
      <c r="B123" s="110" t="s">
        <v>139</v>
      </c>
      <c r="D123" s="220"/>
      <c r="E123" s="174" t="s">
        <v>11</v>
      </c>
      <c r="I123" s="112" t="s">
        <v>38</v>
      </c>
      <c r="V123" s="110"/>
    </row>
    <row r="124" spans="1:22" ht="14.1">
      <c r="A124" s="131"/>
      <c r="B124" s="107" t="s">
        <v>150</v>
      </c>
      <c r="C124" s="107"/>
      <c r="D124" s="142"/>
      <c r="E124" s="180"/>
      <c r="F124" s="142"/>
      <c r="G124" s="107"/>
      <c r="H124" s="107"/>
      <c r="I124" s="107"/>
      <c r="J124" s="125"/>
      <c r="K124" s="143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10"/>
    </row>
    <row r="125" spans="1:22" ht="14.1">
      <c r="A125" s="212" t="s">
        <v>123</v>
      </c>
      <c r="B125" s="119" t="s">
        <v>151</v>
      </c>
      <c r="C125" s="120"/>
      <c r="D125" s="144"/>
      <c r="E125" s="181"/>
      <c r="F125" s="144"/>
      <c r="G125" s="120"/>
      <c r="H125" s="120"/>
      <c r="I125" s="121"/>
      <c r="J125" s="127" t="s">
        <v>115</v>
      </c>
      <c r="K125" s="144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10"/>
    </row>
    <row r="126" spans="1:22" ht="14.1">
      <c r="A126" s="213"/>
      <c r="B126" s="110" t="s">
        <v>84</v>
      </c>
      <c r="D126" s="139">
        <v>251</v>
      </c>
      <c r="E126" s="177" t="s">
        <v>20</v>
      </c>
      <c r="F126" s="146">
        <v>100</v>
      </c>
      <c r="I126" s="112" t="s">
        <v>38</v>
      </c>
      <c r="J126" s="126" t="s">
        <v>141</v>
      </c>
      <c r="K126" s="139">
        <v>65</v>
      </c>
      <c r="V126" s="110"/>
    </row>
    <row r="127" spans="1:22" ht="14.1">
      <c r="A127" s="213"/>
      <c r="B127" s="110" t="s">
        <v>138</v>
      </c>
      <c r="D127" s="139">
        <v>137</v>
      </c>
      <c r="E127" s="177" t="s">
        <v>20</v>
      </c>
      <c r="F127" s="146">
        <f>F126*0.66</f>
        <v>66</v>
      </c>
      <c r="I127" s="112" t="s">
        <v>38</v>
      </c>
      <c r="J127" s="126" t="s">
        <v>141</v>
      </c>
      <c r="K127" s="139">
        <v>52</v>
      </c>
      <c r="V127" s="110"/>
    </row>
    <row r="128" spans="1:22" ht="14.1">
      <c r="A128" s="214"/>
      <c r="B128" s="110" t="s">
        <v>139</v>
      </c>
      <c r="E128" s="174" t="s">
        <v>11</v>
      </c>
      <c r="F128" s="146">
        <v>0.95</v>
      </c>
      <c r="I128" s="112" t="s">
        <v>38</v>
      </c>
      <c r="J128" s="126" t="s">
        <v>141</v>
      </c>
      <c r="K128" s="139">
        <v>0.97</v>
      </c>
      <c r="V128" s="110"/>
    </row>
    <row r="129" spans="1:22" ht="14.1">
      <c r="A129" s="212" t="s">
        <v>123</v>
      </c>
      <c r="B129" s="119" t="s">
        <v>152</v>
      </c>
      <c r="C129" s="120"/>
      <c r="D129" s="144"/>
      <c r="E129" s="181"/>
      <c r="F129" s="144"/>
      <c r="G129" s="120"/>
      <c r="H129" s="120"/>
      <c r="I129" s="121"/>
      <c r="J129" s="127" t="s">
        <v>115</v>
      </c>
      <c r="K129" s="144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10"/>
    </row>
    <row r="130" spans="1:22" ht="14.1">
      <c r="A130" s="213"/>
      <c r="B130" s="110" t="s">
        <v>84</v>
      </c>
      <c r="D130" s="159">
        <v>400</v>
      </c>
      <c r="E130" s="177" t="s">
        <v>20</v>
      </c>
      <c r="F130" s="146">
        <f>200*3</f>
        <v>600</v>
      </c>
      <c r="G130" s="110">
        <v>450</v>
      </c>
      <c r="I130" s="112" t="s">
        <v>38</v>
      </c>
      <c r="J130" s="126" t="s">
        <v>121</v>
      </c>
      <c r="V130" s="110"/>
    </row>
    <row r="131" spans="1:22" ht="14.1">
      <c r="A131" s="213"/>
      <c r="B131" s="110" t="s">
        <v>138</v>
      </c>
      <c r="D131" s="159">
        <v>300</v>
      </c>
      <c r="E131" s="177" t="s">
        <v>20</v>
      </c>
      <c r="F131" s="146">
        <f>F130*0.66</f>
        <v>396</v>
      </c>
      <c r="I131" s="112" t="s">
        <v>38</v>
      </c>
      <c r="J131" s="126" t="s">
        <v>121</v>
      </c>
      <c r="V131" s="110"/>
    </row>
    <row r="132" spans="1:22" ht="14.1">
      <c r="A132" s="214"/>
      <c r="B132" s="110" t="s">
        <v>139</v>
      </c>
      <c r="D132" s="161">
        <v>0.98</v>
      </c>
      <c r="E132" s="174" t="s">
        <v>11</v>
      </c>
      <c r="F132" s="146">
        <v>0.95</v>
      </c>
      <c r="I132" s="112" t="s">
        <v>38</v>
      </c>
      <c r="J132" s="126" t="s">
        <v>121</v>
      </c>
      <c r="V132" s="110"/>
    </row>
    <row r="133" spans="1:22" ht="14.1">
      <c r="A133" s="212" t="s">
        <v>123</v>
      </c>
      <c r="B133" s="162" t="s">
        <v>153</v>
      </c>
      <c r="C133" s="163"/>
      <c r="D133" s="164"/>
      <c r="E133" s="181"/>
      <c r="F133" s="186"/>
      <c r="G133" s="164"/>
      <c r="H133" s="165"/>
      <c r="I133" s="166"/>
      <c r="J133" s="127" t="s">
        <v>115</v>
      </c>
      <c r="K133" s="186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20"/>
    </row>
    <row r="134" spans="1:22" ht="16.5" customHeight="1">
      <c r="A134" s="213"/>
      <c r="B134" s="167" t="s">
        <v>154</v>
      </c>
      <c r="C134" s="168"/>
      <c r="D134" s="169"/>
      <c r="E134" s="177" t="s">
        <v>20</v>
      </c>
      <c r="F134" s="146">
        <f>50*4</f>
        <v>200</v>
      </c>
      <c r="G134" s="170"/>
      <c r="I134" s="171" t="s">
        <v>38</v>
      </c>
      <c r="J134" s="126" t="s">
        <v>145</v>
      </c>
      <c r="K134" s="200"/>
      <c r="L134" s="170"/>
      <c r="M134" s="170"/>
      <c r="N134" s="170"/>
      <c r="O134" s="170"/>
      <c r="P134" s="170"/>
      <c r="Q134" s="170"/>
      <c r="R134" s="170"/>
      <c r="S134" s="170"/>
      <c r="T134" s="170"/>
      <c r="U134" s="170"/>
      <c r="V134" s="110"/>
    </row>
    <row r="135" spans="1:22" ht="14.1">
      <c r="A135" s="213"/>
      <c r="B135" s="153" t="s">
        <v>138</v>
      </c>
      <c r="C135" s="168"/>
      <c r="D135" s="172"/>
      <c r="E135" s="177" t="s">
        <v>20</v>
      </c>
      <c r="F135" s="146">
        <f>F134*0.66</f>
        <v>132</v>
      </c>
      <c r="G135" s="156"/>
      <c r="I135" s="171" t="s">
        <v>38</v>
      </c>
      <c r="J135" s="126" t="s">
        <v>145</v>
      </c>
      <c r="K135" s="201"/>
      <c r="L135" s="156"/>
      <c r="M135" s="156"/>
      <c r="N135" s="156"/>
      <c r="O135" s="156"/>
      <c r="P135" s="156"/>
      <c r="Q135" s="156"/>
      <c r="R135" s="156"/>
      <c r="S135" s="156"/>
      <c r="T135" s="156"/>
      <c r="U135" s="156"/>
      <c r="V135" s="110"/>
    </row>
    <row r="136" spans="1:22" ht="14.1">
      <c r="A136" s="214"/>
      <c r="B136" s="173" t="s">
        <v>155</v>
      </c>
      <c r="C136" s="168"/>
      <c r="D136" s="156"/>
      <c r="E136" s="174" t="s">
        <v>11</v>
      </c>
      <c r="F136" s="146">
        <v>0.95</v>
      </c>
      <c r="G136" s="156"/>
      <c r="I136" s="171" t="s">
        <v>38</v>
      </c>
      <c r="J136" s="126" t="s">
        <v>145</v>
      </c>
      <c r="K136" s="201"/>
      <c r="L136" s="156"/>
      <c r="M136" s="156"/>
      <c r="N136" s="156"/>
      <c r="O136" s="156"/>
      <c r="P136" s="156"/>
      <c r="Q136" s="156"/>
      <c r="R136" s="156"/>
      <c r="S136" s="156"/>
      <c r="T136" s="156"/>
      <c r="U136" s="156"/>
      <c r="V136" s="110"/>
    </row>
    <row r="137" spans="1:22" ht="14.1">
      <c r="A137" s="212" t="s">
        <v>12</v>
      </c>
      <c r="B137" s="119" t="s">
        <v>156</v>
      </c>
      <c r="C137" s="120"/>
      <c r="D137" s="144"/>
      <c r="E137" s="181"/>
      <c r="F137" s="144"/>
      <c r="G137" s="120"/>
      <c r="H137" s="120"/>
      <c r="I137" s="121"/>
      <c r="J137" s="127" t="s">
        <v>17</v>
      </c>
      <c r="K137" s="144"/>
      <c r="L137" s="120"/>
      <c r="M137" s="120"/>
      <c r="N137" s="120"/>
      <c r="O137" s="120"/>
      <c r="P137" s="120"/>
      <c r="Q137" s="120"/>
      <c r="R137" s="120"/>
      <c r="S137" s="120"/>
      <c r="T137" s="120"/>
      <c r="U137" s="106"/>
      <c r="V137" s="110"/>
    </row>
    <row r="138" spans="1:22" ht="14.1">
      <c r="A138" s="213"/>
      <c r="B138" s="110" t="s">
        <v>84</v>
      </c>
      <c r="D138" s="139">
        <v>87</v>
      </c>
      <c r="E138" s="177" t="s">
        <v>20</v>
      </c>
      <c r="I138" s="112" t="s">
        <v>38</v>
      </c>
      <c r="K138" s="139">
        <v>37</v>
      </c>
      <c r="V138" s="110"/>
    </row>
    <row r="139" spans="1:22" ht="14.1">
      <c r="A139" s="213"/>
      <c r="B139" s="110" t="s">
        <v>138</v>
      </c>
      <c r="D139" s="139">
        <v>33</v>
      </c>
      <c r="E139" s="177" t="s">
        <v>20</v>
      </c>
      <c r="I139" s="112" t="s">
        <v>38</v>
      </c>
      <c r="K139" s="139">
        <v>20</v>
      </c>
      <c r="V139" s="110"/>
    </row>
    <row r="140" spans="1:22" ht="14.1">
      <c r="A140" s="214"/>
      <c r="B140" s="110" t="s">
        <v>139</v>
      </c>
      <c r="E140" s="174" t="s">
        <v>11</v>
      </c>
      <c r="I140" s="112" t="s">
        <v>38</v>
      </c>
      <c r="V140" s="110"/>
    </row>
    <row r="141" spans="1:22" ht="14.1">
      <c r="A141" s="212" t="s">
        <v>123</v>
      </c>
      <c r="B141" s="107" t="s">
        <v>157</v>
      </c>
      <c r="C141" s="107"/>
      <c r="D141" s="142"/>
      <c r="E141" s="180"/>
      <c r="F141" s="142"/>
      <c r="G141" s="107"/>
      <c r="H141" s="107"/>
      <c r="I141" s="107"/>
      <c r="J141" s="125" t="s">
        <v>115</v>
      </c>
      <c r="K141" s="143"/>
      <c r="L141" s="106"/>
      <c r="M141" s="106"/>
      <c r="N141" s="106"/>
      <c r="O141" s="106"/>
      <c r="P141" s="106"/>
      <c r="Q141" s="106"/>
      <c r="R141" s="106"/>
      <c r="S141" s="106"/>
      <c r="T141" s="106"/>
      <c r="V141" s="110"/>
    </row>
    <row r="142" spans="1:22" ht="14.1">
      <c r="A142" s="213"/>
      <c r="B142" s="191" t="s">
        <v>154</v>
      </c>
      <c r="C142" s="187"/>
      <c r="D142" s="188"/>
      <c r="E142" s="177" t="s">
        <v>20</v>
      </c>
      <c r="F142" s="188">
        <v>720</v>
      </c>
      <c r="G142" s="187"/>
      <c r="H142" s="187"/>
      <c r="I142" s="174" t="s">
        <v>38</v>
      </c>
      <c r="J142" s="189"/>
      <c r="K142" s="202"/>
      <c r="L142" s="190"/>
      <c r="M142" s="190"/>
      <c r="N142" s="190"/>
      <c r="O142" s="190"/>
      <c r="P142" s="190"/>
      <c r="Q142" s="190"/>
      <c r="R142" s="190"/>
      <c r="S142" s="190"/>
      <c r="T142" s="190"/>
      <c r="V142" s="110"/>
    </row>
    <row r="143" spans="1:22" ht="14.1">
      <c r="A143" s="213"/>
      <c r="B143" s="110" t="s">
        <v>158</v>
      </c>
      <c r="C143" s="123"/>
      <c r="D143" s="145">
        <v>340</v>
      </c>
      <c r="E143" s="177" t="s">
        <v>20</v>
      </c>
      <c r="F143" s="146">
        <v>449</v>
      </c>
      <c r="G143" s="123"/>
      <c r="H143" s="123"/>
      <c r="I143" s="174" t="s">
        <v>38</v>
      </c>
      <c r="V143" s="110"/>
    </row>
    <row r="144" spans="1:22" ht="14.1">
      <c r="A144" s="213"/>
      <c r="B144" s="110" t="s">
        <v>159</v>
      </c>
      <c r="C144" s="123"/>
      <c r="D144" s="146"/>
      <c r="E144" s="177" t="s">
        <v>20</v>
      </c>
      <c r="F144" s="146">
        <v>0.95</v>
      </c>
      <c r="G144" s="123"/>
      <c r="H144" s="123"/>
      <c r="I144" s="174" t="s">
        <v>38</v>
      </c>
      <c r="U144" s="120"/>
      <c r="V144" s="110"/>
    </row>
    <row r="145" spans="1:22" ht="14.1">
      <c r="A145" s="213"/>
      <c r="B145" s="110" t="s">
        <v>160</v>
      </c>
      <c r="C145" s="123"/>
      <c r="D145" s="146"/>
      <c r="E145" s="174" t="s">
        <v>11</v>
      </c>
      <c r="F145" s="146"/>
      <c r="G145" s="123"/>
      <c r="H145" s="123"/>
      <c r="I145" s="174" t="s">
        <v>38</v>
      </c>
      <c r="V145" s="110"/>
    </row>
    <row r="146" spans="1:22" ht="14.1">
      <c r="A146" s="213"/>
      <c r="B146" s="110" t="s">
        <v>161</v>
      </c>
      <c r="C146" s="123"/>
      <c r="D146" s="146"/>
      <c r="E146" s="174" t="s">
        <v>11</v>
      </c>
      <c r="F146" s="146">
        <v>0.4</v>
      </c>
      <c r="G146" s="123"/>
      <c r="H146" s="123"/>
      <c r="I146" s="174" t="s">
        <v>38</v>
      </c>
      <c r="V146" s="110"/>
    </row>
    <row r="147" spans="1:22" ht="14.1">
      <c r="A147" s="214"/>
      <c r="B147" s="110" t="s">
        <v>162</v>
      </c>
      <c r="C147" s="123"/>
      <c r="D147" s="146"/>
      <c r="E147" s="174" t="s">
        <v>11</v>
      </c>
      <c r="F147" s="146">
        <v>0.15</v>
      </c>
      <c r="G147" s="123"/>
      <c r="H147" s="123"/>
      <c r="I147" s="174" t="s">
        <v>38</v>
      </c>
      <c r="V147" s="110"/>
    </row>
    <row r="148" spans="1:22" ht="14.1">
      <c r="A148" s="212" t="s">
        <v>123</v>
      </c>
      <c r="B148" s="119" t="s">
        <v>163</v>
      </c>
      <c r="C148" s="119"/>
      <c r="D148" s="149"/>
      <c r="E148" s="181"/>
      <c r="F148" s="149"/>
      <c r="G148" s="119"/>
      <c r="H148" s="119"/>
      <c r="I148" s="119"/>
      <c r="J148" s="127" t="s">
        <v>115</v>
      </c>
      <c r="K148" s="144"/>
      <c r="L148" s="120"/>
      <c r="M148" s="120"/>
      <c r="N148" s="120"/>
      <c r="O148" s="120"/>
      <c r="P148" s="120"/>
      <c r="Q148" s="120"/>
      <c r="R148" s="120"/>
      <c r="S148" s="120"/>
      <c r="T148" s="120"/>
      <c r="V148" s="110"/>
    </row>
    <row r="149" spans="1:22" ht="14.1">
      <c r="A149" s="213"/>
      <c r="B149" s="191" t="s">
        <v>154</v>
      </c>
      <c r="C149" s="187"/>
      <c r="D149" s="188"/>
      <c r="E149" s="177" t="s">
        <v>20</v>
      </c>
      <c r="F149" s="188">
        <v>240</v>
      </c>
      <c r="G149" s="187"/>
      <c r="H149" s="187"/>
      <c r="I149" s="174" t="s">
        <v>38</v>
      </c>
      <c r="J149" s="189"/>
      <c r="K149" s="202"/>
      <c r="L149" s="190"/>
      <c r="M149" s="190"/>
      <c r="N149" s="190"/>
      <c r="O149" s="190"/>
      <c r="P149" s="190"/>
      <c r="Q149" s="190"/>
      <c r="R149" s="190"/>
      <c r="S149" s="190"/>
      <c r="T149" s="190"/>
      <c r="V149" s="110"/>
    </row>
    <row r="150" spans="1:22" ht="14.1">
      <c r="A150" s="213"/>
      <c r="B150" s="110" t="s">
        <v>158</v>
      </c>
      <c r="C150" s="123"/>
      <c r="D150" s="145">
        <v>210</v>
      </c>
      <c r="E150" s="177" t="s">
        <v>20</v>
      </c>
      <c r="F150" s="146">
        <v>158</v>
      </c>
      <c r="G150" s="123"/>
      <c r="H150" s="123"/>
      <c r="I150" s="174" t="s">
        <v>38</v>
      </c>
      <c r="J150" s="175" t="s">
        <v>164</v>
      </c>
      <c r="V150" s="110"/>
    </row>
    <row r="151" spans="1:22" ht="14.1">
      <c r="A151" s="213"/>
      <c r="B151" s="110" t="s">
        <v>139</v>
      </c>
      <c r="D151" s="139">
        <v>104</v>
      </c>
      <c r="E151" s="177" t="s">
        <v>20</v>
      </c>
      <c r="F151" s="146">
        <v>0.95</v>
      </c>
      <c r="I151" s="174" t="s">
        <v>38</v>
      </c>
      <c r="J151" s="175" t="s">
        <v>164</v>
      </c>
      <c r="U151" s="120"/>
      <c r="V151" s="110"/>
    </row>
    <row r="152" spans="1:22" ht="14.1">
      <c r="A152" s="213"/>
      <c r="B152" s="110" t="s">
        <v>165</v>
      </c>
      <c r="F152" s="146"/>
      <c r="I152" s="174" t="s">
        <v>38</v>
      </c>
      <c r="J152" s="175" t="s">
        <v>164</v>
      </c>
      <c r="V152" s="110"/>
    </row>
    <row r="153" spans="1:22" ht="14.1">
      <c r="A153" s="213"/>
      <c r="B153" s="110" t="s">
        <v>161</v>
      </c>
      <c r="D153" s="139">
        <v>0</v>
      </c>
      <c r="E153" s="174" t="s">
        <v>11</v>
      </c>
      <c r="F153" s="158">
        <v>0.4</v>
      </c>
      <c r="I153" s="174" t="s">
        <v>38</v>
      </c>
      <c r="J153" s="175" t="s">
        <v>164</v>
      </c>
      <c r="V153" s="110"/>
    </row>
    <row r="154" spans="1:22" ht="14.1">
      <c r="A154" s="214"/>
      <c r="B154" s="110" t="s">
        <v>162</v>
      </c>
      <c r="C154" s="123"/>
      <c r="D154" s="146"/>
      <c r="E154" s="174" t="s">
        <v>11</v>
      </c>
      <c r="F154" s="158">
        <v>0.15</v>
      </c>
      <c r="G154" s="123"/>
      <c r="H154" s="123"/>
      <c r="I154" s="174" t="s">
        <v>38</v>
      </c>
      <c r="J154" s="175" t="s">
        <v>164</v>
      </c>
      <c r="V154" s="110"/>
    </row>
    <row r="155" spans="1:22" ht="14.1">
      <c r="A155" s="212" t="s">
        <v>123</v>
      </c>
      <c r="B155" s="119" t="s">
        <v>166</v>
      </c>
      <c r="C155" s="119"/>
      <c r="D155" s="149"/>
      <c r="E155" s="181"/>
      <c r="F155" s="149"/>
      <c r="G155" s="119"/>
      <c r="H155" s="119"/>
      <c r="I155" s="119"/>
      <c r="J155" s="127" t="s">
        <v>115</v>
      </c>
      <c r="K155" s="144"/>
      <c r="L155" s="120"/>
      <c r="M155" s="120"/>
      <c r="N155" s="120"/>
      <c r="O155" s="120"/>
      <c r="P155" s="120"/>
      <c r="Q155" s="120"/>
      <c r="R155" s="120"/>
      <c r="S155" s="120"/>
      <c r="T155" s="120"/>
      <c r="V155" s="110"/>
    </row>
    <row r="156" spans="1:22" ht="14.1">
      <c r="A156" s="213"/>
      <c r="B156" s="191" t="s">
        <v>154</v>
      </c>
      <c r="C156" s="187"/>
      <c r="D156" s="188"/>
      <c r="E156" s="177" t="s">
        <v>20</v>
      </c>
      <c r="F156" s="188">
        <v>240</v>
      </c>
      <c r="G156" s="187"/>
      <c r="H156" s="187"/>
      <c r="I156" s="174" t="s">
        <v>38</v>
      </c>
      <c r="J156" s="189"/>
      <c r="K156" s="202"/>
      <c r="L156" s="190"/>
      <c r="M156" s="190"/>
      <c r="N156" s="190"/>
      <c r="O156" s="190"/>
      <c r="P156" s="190"/>
      <c r="Q156" s="190"/>
      <c r="R156" s="190"/>
      <c r="S156" s="190"/>
      <c r="T156" s="190"/>
      <c r="V156" s="110"/>
    </row>
    <row r="157" spans="1:22" ht="14.1">
      <c r="A157" s="213"/>
      <c r="B157" s="110" t="s">
        <v>158</v>
      </c>
      <c r="C157" s="123"/>
      <c r="D157" s="145">
        <v>306</v>
      </c>
      <c r="E157" s="177" t="s">
        <v>20</v>
      </c>
      <c r="F157" s="146">
        <v>158</v>
      </c>
      <c r="G157" s="123"/>
      <c r="H157" s="123"/>
      <c r="I157" s="174" t="s">
        <v>38</v>
      </c>
      <c r="J157" s="126" t="s">
        <v>143</v>
      </c>
      <c r="V157" s="110"/>
    </row>
    <row r="158" spans="1:22" ht="14.1">
      <c r="A158" s="213"/>
      <c r="B158" s="110" t="s">
        <v>139</v>
      </c>
      <c r="E158" s="177" t="s">
        <v>20</v>
      </c>
      <c r="F158" s="146">
        <v>0.95</v>
      </c>
      <c r="I158" s="174" t="s">
        <v>38</v>
      </c>
      <c r="J158" s="126" t="s">
        <v>143</v>
      </c>
      <c r="U158" s="120"/>
      <c r="V158" s="110"/>
    </row>
    <row r="159" spans="1:22" ht="14.1">
      <c r="A159" s="213"/>
      <c r="B159" s="110" t="s">
        <v>165</v>
      </c>
      <c r="C159" s="123"/>
      <c r="D159" s="146"/>
      <c r="F159" s="146"/>
      <c r="G159" s="123"/>
      <c r="H159" s="123"/>
      <c r="I159" s="174" t="s">
        <v>38</v>
      </c>
      <c r="J159" s="126" t="s">
        <v>143</v>
      </c>
      <c r="V159" s="110"/>
    </row>
    <row r="160" spans="1:22" ht="14.1">
      <c r="A160" s="213"/>
      <c r="B160" s="110" t="s">
        <v>161</v>
      </c>
      <c r="E160" s="177" t="s">
        <v>11</v>
      </c>
      <c r="F160" s="158">
        <v>0.4</v>
      </c>
      <c r="I160" s="174" t="s">
        <v>38</v>
      </c>
      <c r="J160" s="126" t="s">
        <v>143</v>
      </c>
      <c r="V160" s="110"/>
    </row>
    <row r="161" spans="1:22" ht="14.1">
      <c r="A161" s="214"/>
      <c r="B161" s="110" t="s">
        <v>162</v>
      </c>
      <c r="E161" s="174" t="s">
        <v>11</v>
      </c>
      <c r="F161" s="158">
        <v>0.15</v>
      </c>
      <c r="I161" s="174" t="s">
        <v>38</v>
      </c>
      <c r="J161" s="126" t="s">
        <v>143</v>
      </c>
      <c r="V161" s="110"/>
    </row>
    <row r="162" spans="1:22" ht="14.1">
      <c r="A162" s="212" t="s">
        <v>123</v>
      </c>
      <c r="B162" s="119" t="s">
        <v>167</v>
      </c>
      <c r="C162" s="119"/>
      <c r="D162" s="149"/>
      <c r="E162" s="181"/>
      <c r="F162" s="149"/>
      <c r="G162" s="119"/>
      <c r="H162" s="119"/>
      <c r="I162" s="119"/>
      <c r="J162" s="127" t="s">
        <v>115</v>
      </c>
      <c r="K162" s="144"/>
      <c r="L162" s="120"/>
      <c r="M162" s="120"/>
      <c r="N162" s="120"/>
      <c r="O162" s="120"/>
      <c r="P162" s="120"/>
      <c r="Q162" s="120"/>
      <c r="R162" s="120"/>
      <c r="S162" s="120"/>
      <c r="T162" s="120"/>
      <c r="V162" s="110"/>
    </row>
    <row r="163" spans="1:22" ht="14.1">
      <c r="A163" s="213"/>
      <c r="B163" s="191" t="s">
        <v>154</v>
      </c>
      <c r="C163" s="187"/>
      <c r="D163" s="192"/>
      <c r="E163" s="177" t="s">
        <v>20</v>
      </c>
      <c r="F163" s="188">
        <v>240</v>
      </c>
      <c r="G163" s="187"/>
      <c r="H163" s="187"/>
      <c r="I163" s="174" t="s">
        <v>38</v>
      </c>
      <c r="J163" s="189"/>
      <c r="K163" s="202"/>
      <c r="L163" s="190"/>
      <c r="M163" s="190"/>
      <c r="N163" s="190"/>
      <c r="O163" s="190"/>
      <c r="P163" s="190"/>
      <c r="Q163" s="190"/>
      <c r="R163" s="190"/>
      <c r="S163" s="190"/>
      <c r="T163" s="190"/>
      <c r="V163" s="110"/>
    </row>
    <row r="164" spans="1:22" ht="14.1">
      <c r="A164" s="213"/>
      <c r="B164" s="110" t="s">
        <v>158</v>
      </c>
      <c r="C164" s="123"/>
      <c r="D164" s="221" t="s">
        <v>66</v>
      </c>
      <c r="E164" s="177" t="s">
        <v>20</v>
      </c>
      <c r="F164" s="146">
        <v>158</v>
      </c>
      <c r="G164" s="123"/>
      <c r="H164" s="123"/>
      <c r="I164" s="174" t="s">
        <v>38</v>
      </c>
      <c r="J164" s="126" t="s">
        <v>168</v>
      </c>
      <c r="V164" s="110"/>
    </row>
    <row r="165" spans="1:22" ht="14.1">
      <c r="A165" s="213"/>
      <c r="B165" s="110" t="s">
        <v>139</v>
      </c>
      <c r="D165" s="222"/>
      <c r="F165" s="146">
        <v>0.95</v>
      </c>
      <c r="I165" s="174" t="s">
        <v>38</v>
      </c>
      <c r="J165" s="126" t="s">
        <v>168</v>
      </c>
      <c r="U165" s="106"/>
      <c r="V165" s="110"/>
    </row>
    <row r="166" spans="1:22" ht="14.1">
      <c r="A166" s="213"/>
      <c r="B166" s="110" t="s">
        <v>165</v>
      </c>
      <c r="C166" s="123"/>
      <c r="D166" s="222"/>
      <c r="E166" s="177" t="s">
        <v>20</v>
      </c>
      <c r="F166" s="146"/>
      <c r="G166" s="123"/>
      <c r="H166" s="123"/>
      <c r="I166" s="174" t="s">
        <v>38</v>
      </c>
      <c r="J166" s="126" t="s">
        <v>168</v>
      </c>
      <c r="V166" s="110"/>
    </row>
    <row r="167" spans="1:22" ht="14.1">
      <c r="A167" s="213"/>
      <c r="B167" s="110" t="s">
        <v>161</v>
      </c>
      <c r="D167" s="222"/>
      <c r="E167" s="174" t="s">
        <v>11</v>
      </c>
      <c r="F167" s="158">
        <v>0.4</v>
      </c>
      <c r="I167" s="174" t="s">
        <v>38</v>
      </c>
      <c r="J167" s="126" t="s">
        <v>168</v>
      </c>
      <c r="V167" s="110"/>
    </row>
    <row r="168" spans="1:22" ht="14.1">
      <c r="A168" s="214"/>
      <c r="B168" s="110" t="s">
        <v>162</v>
      </c>
      <c r="D168" s="223"/>
      <c r="E168" s="174" t="s">
        <v>11</v>
      </c>
      <c r="F168" s="158">
        <v>0.15</v>
      </c>
      <c r="I168" s="174" t="s">
        <v>38</v>
      </c>
      <c r="J168" s="126" t="s">
        <v>168</v>
      </c>
      <c r="V168" s="110"/>
    </row>
    <row r="169" spans="1:22" ht="14.1">
      <c r="A169" s="212" t="s">
        <v>12</v>
      </c>
      <c r="B169" s="107" t="s">
        <v>169</v>
      </c>
      <c r="C169" s="107"/>
      <c r="D169" s="142"/>
      <c r="E169" s="180"/>
      <c r="F169" s="142"/>
      <c r="G169" s="107"/>
      <c r="H169" s="107"/>
      <c r="I169" s="107"/>
      <c r="J169" s="125" t="s">
        <v>17</v>
      </c>
      <c r="K169" s="143"/>
      <c r="L169" s="106"/>
      <c r="M169" s="106"/>
      <c r="N169" s="106"/>
      <c r="O169" s="106"/>
      <c r="P169" s="106"/>
      <c r="Q169" s="106"/>
      <c r="R169" s="106"/>
      <c r="S169" s="106"/>
      <c r="T169" s="106"/>
      <c r="V169" s="110"/>
    </row>
    <row r="170" spans="1:22" ht="14.1">
      <c r="A170" s="213"/>
      <c r="B170" s="110" t="s">
        <v>170</v>
      </c>
      <c r="D170" s="195">
        <v>45</v>
      </c>
      <c r="E170" s="177" t="s">
        <v>20</v>
      </c>
      <c r="F170" s="197">
        <v>100</v>
      </c>
      <c r="I170" s="112" t="s">
        <v>38</v>
      </c>
      <c r="V170" s="110"/>
    </row>
    <row r="171" spans="1:22" ht="14.1">
      <c r="A171" s="213"/>
      <c r="B171" s="110" t="s">
        <v>171</v>
      </c>
      <c r="C171" s="110" t="s">
        <v>172</v>
      </c>
      <c r="D171" s="195">
        <v>43</v>
      </c>
      <c r="E171" s="177" t="s">
        <v>20</v>
      </c>
      <c r="F171" s="197">
        <v>100</v>
      </c>
      <c r="G171" s="110">
        <v>70</v>
      </c>
      <c r="I171" s="112" t="s">
        <v>38</v>
      </c>
      <c r="V171" s="110"/>
    </row>
    <row r="172" spans="1:22" ht="14.25" customHeight="1">
      <c r="A172" s="213"/>
      <c r="B172" s="110" t="s">
        <v>173</v>
      </c>
      <c r="D172" s="196">
        <v>1</v>
      </c>
      <c r="E172" s="174" t="s">
        <v>11</v>
      </c>
      <c r="F172" s="198">
        <v>0.95</v>
      </c>
      <c r="I172" s="112" t="s">
        <v>38</v>
      </c>
      <c r="V172" s="110"/>
    </row>
    <row r="173" spans="1:22" ht="14.1">
      <c r="A173" s="213"/>
      <c r="B173" s="110" t="s">
        <v>161</v>
      </c>
      <c r="D173" s="195">
        <v>8</v>
      </c>
      <c r="E173" s="174" t="s">
        <v>11</v>
      </c>
      <c r="F173" s="197">
        <v>20</v>
      </c>
      <c r="I173" s="112" t="s">
        <v>38</v>
      </c>
      <c r="U173" s="106"/>
      <c r="V173" s="110"/>
    </row>
    <row r="174" spans="1:22" ht="14.1">
      <c r="A174" s="213"/>
      <c r="B174" s="110" t="s">
        <v>162</v>
      </c>
      <c r="D174" s="195">
        <v>34</v>
      </c>
      <c r="E174" s="174" t="s">
        <v>11</v>
      </c>
      <c r="F174" s="197">
        <v>80</v>
      </c>
      <c r="I174" s="112" t="s">
        <v>38</v>
      </c>
      <c r="V174" s="110"/>
    </row>
    <row r="175" spans="1:22" ht="14.1">
      <c r="A175" s="213"/>
      <c r="D175" s="195">
        <v>1</v>
      </c>
      <c r="E175" s="174" t="s">
        <v>11</v>
      </c>
      <c r="F175" s="197">
        <v>0</v>
      </c>
      <c r="I175" s="112" t="s">
        <v>38</v>
      </c>
      <c r="V175" s="110"/>
    </row>
    <row r="176" spans="1:22" ht="14.1">
      <c r="A176" s="212" t="s">
        <v>123</v>
      </c>
      <c r="B176" s="107" t="s">
        <v>174</v>
      </c>
      <c r="C176" s="107"/>
      <c r="D176" s="142"/>
      <c r="E176" s="180"/>
      <c r="F176" s="142"/>
      <c r="G176" s="107"/>
      <c r="H176" s="107"/>
      <c r="I176" s="107"/>
      <c r="J176" s="125" t="s">
        <v>115</v>
      </c>
      <c r="K176" s="143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10"/>
    </row>
    <row r="177" spans="1:22" ht="14.1">
      <c r="A177" s="213"/>
      <c r="B177" s="110" t="s">
        <v>171</v>
      </c>
      <c r="D177" s="150" t="s">
        <v>66</v>
      </c>
      <c r="E177" s="177" t="s">
        <v>20</v>
      </c>
      <c r="I177" s="110"/>
      <c r="V177" s="110"/>
    </row>
    <row r="178" spans="1:22" ht="14.1">
      <c r="A178" s="213"/>
      <c r="B178" s="110" t="s">
        <v>173</v>
      </c>
      <c r="D178" s="150" t="s">
        <v>66</v>
      </c>
      <c r="E178" s="174" t="s">
        <v>11</v>
      </c>
      <c r="I178" s="110"/>
      <c r="V178" s="110"/>
    </row>
    <row r="179" spans="1:22" ht="14.1">
      <c r="A179" s="130"/>
      <c r="B179" s="104" t="s">
        <v>175</v>
      </c>
      <c r="C179" s="104"/>
      <c r="D179" s="141"/>
      <c r="E179" s="179"/>
      <c r="F179" s="141"/>
      <c r="G179" s="103"/>
      <c r="H179" s="103"/>
      <c r="I179" s="105"/>
      <c r="J179" s="124"/>
      <c r="K179" s="141"/>
      <c r="L179" s="103"/>
      <c r="M179" s="103"/>
      <c r="N179" s="103"/>
      <c r="O179" s="103"/>
      <c r="P179" s="103"/>
      <c r="Q179" s="103"/>
      <c r="R179" s="103"/>
      <c r="S179" s="103"/>
      <c r="T179" s="103"/>
      <c r="V179" s="110"/>
    </row>
    <row r="180" spans="1:22" ht="14.1">
      <c r="A180" s="212" t="s">
        <v>69</v>
      </c>
      <c r="B180" s="107" t="s">
        <v>176</v>
      </c>
      <c r="C180" s="107"/>
      <c r="D180" s="142"/>
      <c r="E180" s="180"/>
      <c r="F180" s="142"/>
      <c r="G180" s="107"/>
      <c r="H180" s="107"/>
      <c r="I180" s="107"/>
      <c r="J180" s="125" t="s">
        <v>177</v>
      </c>
      <c r="K180" s="143"/>
      <c r="L180" s="106"/>
      <c r="M180" s="106"/>
      <c r="N180" s="106"/>
      <c r="O180" s="106"/>
      <c r="P180" s="106"/>
      <c r="Q180" s="106"/>
      <c r="R180" s="106"/>
      <c r="S180" s="106"/>
      <c r="T180" s="106"/>
      <c r="V180" s="110"/>
    </row>
    <row r="181" spans="1:22" ht="14.1">
      <c r="A181" s="213"/>
      <c r="B181" s="111" t="s">
        <v>178</v>
      </c>
      <c r="D181" s="139">
        <v>6776</v>
      </c>
      <c r="E181" s="177" t="s">
        <v>20</v>
      </c>
      <c r="V181" s="110"/>
    </row>
    <row r="182" spans="1:22" ht="14.1">
      <c r="A182" s="213"/>
      <c r="B182" s="111" t="s">
        <v>179</v>
      </c>
      <c r="E182" s="177" t="s">
        <v>20</v>
      </c>
      <c r="V182" s="110"/>
    </row>
    <row r="183" spans="1:22" ht="14.1">
      <c r="A183" s="213"/>
      <c r="B183" s="111" t="s">
        <v>180</v>
      </c>
      <c r="E183" s="177" t="s">
        <v>20</v>
      </c>
      <c r="V183" s="110"/>
    </row>
    <row r="184" spans="1:22" ht="14.1">
      <c r="A184" s="213"/>
      <c r="B184" s="111" t="s">
        <v>181</v>
      </c>
      <c r="E184" s="177" t="s">
        <v>20</v>
      </c>
      <c r="V184" s="110"/>
    </row>
    <row r="185" spans="1:22" ht="14.1">
      <c r="A185" s="213"/>
      <c r="B185" s="111" t="s">
        <v>182</v>
      </c>
      <c r="E185" s="177" t="s">
        <v>20</v>
      </c>
      <c r="U185" s="106"/>
      <c r="V185" s="110"/>
    </row>
    <row r="186" spans="1:22" s="111" customFormat="1" ht="14.1">
      <c r="A186" s="213"/>
      <c r="B186" s="111" t="s">
        <v>183</v>
      </c>
      <c r="C186" s="110"/>
      <c r="D186" s="139"/>
      <c r="E186" s="177" t="s">
        <v>20</v>
      </c>
      <c r="F186" s="139"/>
      <c r="G186" s="110"/>
      <c r="H186" s="110"/>
      <c r="I186" s="112"/>
      <c r="J186" s="126"/>
      <c r="K186" s="139"/>
      <c r="L186" s="110"/>
      <c r="M186" s="110"/>
      <c r="N186" s="110"/>
      <c r="O186" s="110"/>
      <c r="P186" s="110"/>
      <c r="Q186" s="110"/>
      <c r="R186" s="110"/>
      <c r="S186" s="110"/>
      <c r="T186" s="110"/>
    </row>
    <row r="187" spans="1:22" s="111" customFormat="1" ht="14.1">
      <c r="A187" s="213"/>
      <c r="B187" s="110" t="s">
        <v>184</v>
      </c>
      <c r="C187" s="110"/>
      <c r="D187" s="151" t="s">
        <v>185</v>
      </c>
      <c r="E187" s="177" t="s">
        <v>20</v>
      </c>
      <c r="F187" s="139"/>
      <c r="G187" s="110"/>
      <c r="H187" s="110"/>
      <c r="I187" s="112"/>
      <c r="J187" s="126"/>
      <c r="K187" s="139"/>
      <c r="L187" s="110"/>
      <c r="M187" s="110"/>
      <c r="N187" s="110"/>
      <c r="O187" s="110"/>
      <c r="P187" s="110"/>
      <c r="Q187" s="110"/>
      <c r="R187" s="110"/>
      <c r="S187" s="110"/>
      <c r="T187" s="110"/>
    </row>
    <row r="188" spans="1:22" s="111" customFormat="1" ht="14.1">
      <c r="A188" s="214"/>
      <c r="B188" s="110" t="s">
        <v>186</v>
      </c>
      <c r="C188" s="110"/>
      <c r="D188" s="139">
        <v>57.07</v>
      </c>
      <c r="E188" s="177" t="s">
        <v>11</v>
      </c>
      <c r="F188" s="139"/>
      <c r="G188" s="110"/>
      <c r="H188" s="110"/>
      <c r="I188" s="112"/>
      <c r="J188" s="126"/>
      <c r="K188" s="139"/>
      <c r="L188" s="110"/>
      <c r="M188" s="110"/>
      <c r="N188" s="110"/>
      <c r="O188" s="110"/>
      <c r="P188" s="110"/>
      <c r="Q188" s="110"/>
      <c r="R188" s="110"/>
      <c r="S188" s="110"/>
      <c r="T188" s="110"/>
    </row>
    <row r="189" spans="1:22" s="111" customFormat="1" ht="14.1">
      <c r="A189" s="209" t="s">
        <v>69</v>
      </c>
      <c r="B189" s="107" t="s">
        <v>187</v>
      </c>
      <c r="C189" s="107"/>
      <c r="D189" s="142"/>
      <c r="E189" s="180"/>
      <c r="F189" s="142"/>
      <c r="G189" s="107"/>
      <c r="H189" s="107"/>
      <c r="I189" s="107"/>
      <c r="J189" s="125" t="s">
        <v>177</v>
      </c>
      <c r="K189" s="143"/>
      <c r="L189" s="106"/>
      <c r="M189" s="106"/>
      <c r="N189" s="106"/>
      <c r="O189" s="106"/>
      <c r="P189" s="106"/>
      <c r="Q189" s="106"/>
      <c r="R189" s="106"/>
      <c r="S189" s="106"/>
      <c r="T189" s="106"/>
    </row>
    <row r="190" spans="1:22" ht="14.25" customHeight="1">
      <c r="A190" s="210"/>
      <c r="B190" s="111" t="s">
        <v>188</v>
      </c>
      <c r="C190" s="111"/>
      <c r="D190" s="152"/>
      <c r="E190" s="177" t="s">
        <v>20</v>
      </c>
      <c r="F190" s="152"/>
      <c r="G190" s="111"/>
      <c r="H190" s="111"/>
      <c r="I190" s="111"/>
      <c r="J190" s="134"/>
      <c r="K190" s="152"/>
      <c r="L190" s="111"/>
      <c r="M190" s="111"/>
      <c r="N190" s="111"/>
      <c r="O190" s="111"/>
      <c r="P190" s="111"/>
      <c r="Q190" s="111"/>
      <c r="R190" s="111"/>
      <c r="S190" s="111"/>
      <c r="T190" s="111"/>
      <c r="V190" s="110"/>
    </row>
    <row r="191" spans="1:22" ht="14.1">
      <c r="A191" s="210"/>
      <c r="B191" s="111" t="s">
        <v>189</v>
      </c>
      <c r="C191" s="111"/>
      <c r="D191" s="152"/>
      <c r="E191" s="177" t="s">
        <v>20</v>
      </c>
      <c r="F191" s="152"/>
      <c r="G191" s="111"/>
      <c r="H191" s="111"/>
      <c r="I191" s="111"/>
      <c r="J191" s="134"/>
      <c r="K191" s="152"/>
      <c r="L191" s="111"/>
      <c r="M191" s="111"/>
      <c r="N191" s="111"/>
      <c r="O191" s="111"/>
      <c r="P191" s="111"/>
      <c r="Q191" s="111"/>
      <c r="R191" s="111"/>
      <c r="S191" s="111"/>
      <c r="T191" s="111"/>
      <c r="U191" s="106"/>
      <c r="V191" s="110"/>
    </row>
    <row r="192" spans="1:22" ht="14.1">
      <c r="A192" s="210"/>
      <c r="B192" s="111" t="s">
        <v>190</v>
      </c>
      <c r="C192" s="111"/>
      <c r="D192" s="152"/>
      <c r="E192" s="177" t="s">
        <v>20</v>
      </c>
      <c r="F192" s="152"/>
      <c r="G192" s="111"/>
      <c r="H192" s="111"/>
      <c r="I192" s="111"/>
      <c r="J192" s="134"/>
      <c r="K192" s="152"/>
      <c r="L192" s="111"/>
      <c r="M192" s="111"/>
      <c r="N192" s="111"/>
      <c r="O192" s="111"/>
      <c r="P192" s="111"/>
      <c r="Q192" s="111"/>
      <c r="R192" s="111"/>
      <c r="S192" s="111"/>
      <c r="T192" s="111"/>
      <c r="U192" s="106"/>
      <c r="V192" s="110"/>
    </row>
    <row r="193" spans="1:22" ht="14.1">
      <c r="A193" s="211"/>
      <c r="B193" s="111" t="s">
        <v>191</v>
      </c>
      <c r="C193" s="111"/>
      <c r="D193" s="152"/>
      <c r="E193" s="177" t="s">
        <v>20</v>
      </c>
      <c r="F193" s="152"/>
      <c r="G193" s="111"/>
      <c r="H193" s="111"/>
      <c r="I193" s="111"/>
      <c r="J193" s="134"/>
      <c r="K193" s="152"/>
      <c r="L193" s="111"/>
      <c r="M193" s="111"/>
      <c r="N193" s="111"/>
      <c r="O193" s="111"/>
      <c r="P193" s="111"/>
      <c r="Q193" s="111"/>
      <c r="R193" s="111"/>
      <c r="S193" s="111"/>
      <c r="T193" s="111"/>
      <c r="V193" s="110"/>
    </row>
    <row r="194" spans="1:22" ht="14.1">
      <c r="A194" s="109" t="s">
        <v>69</v>
      </c>
      <c r="B194" s="107" t="s">
        <v>192</v>
      </c>
      <c r="C194" s="107"/>
      <c r="D194" s="142"/>
      <c r="E194" s="180"/>
      <c r="F194" s="142"/>
      <c r="G194" s="107"/>
      <c r="H194" s="107"/>
      <c r="I194" s="107"/>
      <c r="J194" s="125" t="s">
        <v>177</v>
      </c>
      <c r="K194" s="143"/>
      <c r="L194" s="106"/>
      <c r="M194" s="106"/>
      <c r="N194" s="106"/>
      <c r="O194" s="106"/>
      <c r="P194" s="106"/>
      <c r="Q194" s="106"/>
      <c r="R194" s="106"/>
      <c r="S194" s="106"/>
      <c r="T194" s="106"/>
      <c r="V194" s="110"/>
    </row>
    <row r="195" spans="1:22" ht="14.1">
      <c r="A195" s="224" t="s">
        <v>69</v>
      </c>
      <c r="B195" s="107" t="s">
        <v>193</v>
      </c>
      <c r="C195" s="107"/>
      <c r="D195" s="142"/>
      <c r="E195" s="180"/>
      <c r="F195" s="142"/>
      <c r="G195" s="107"/>
      <c r="H195" s="107"/>
      <c r="I195" s="107"/>
      <c r="J195" s="125" t="s">
        <v>177</v>
      </c>
      <c r="K195" s="143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10"/>
    </row>
    <row r="196" spans="1:22" ht="14.1">
      <c r="A196" s="225"/>
      <c r="B196" s="110" t="s">
        <v>194</v>
      </c>
      <c r="E196" s="177" t="s">
        <v>20</v>
      </c>
      <c r="V196" s="110"/>
    </row>
    <row r="197" spans="1:22" ht="14.1">
      <c r="A197" s="224" t="s">
        <v>69</v>
      </c>
      <c r="B197" s="107" t="s">
        <v>195</v>
      </c>
      <c r="C197" s="107"/>
      <c r="D197" s="142"/>
      <c r="E197" s="180"/>
      <c r="F197" s="142"/>
      <c r="G197" s="107"/>
      <c r="H197" s="107"/>
      <c r="I197" s="107"/>
      <c r="J197" s="125" t="s">
        <v>177</v>
      </c>
      <c r="K197" s="143"/>
      <c r="L197" s="106"/>
      <c r="M197" s="106"/>
      <c r="N197" s="106"/>
      <c r="O197" s="106"/>
      <c r="P197" s="106"/>
      <c r="Q197" s="106"/>
      <c r="R197" s="106"/>
      <c r="S197" s="106"/>
      <c r="T197" s="106"/>
      <c r="V197" s="110"/>
    </row>
    <row r="198" spans="1:22" ht="14.1">
      <c r="A198" s="225"/>
      <c r="B198" s="110" t="s">
        <v>196</v>
      </c>
      <c r="E198" s="177" t="s">
        <v>20</v>
      </c>
      <c r="V198" s="110"/>
    </row>
    <row r="199" spans="1:22" ht="14.1">
      <c r="A199" s="212" t="s">
        <v>69</v>
      </c>
      <c r="B199" s="107" t="s">
        <v>197</v>
      </c>
      <c r="C199" s="107"/>
      <c r="D199" s="142" t="s">
        <v>198</v>
      </c>
      <c r="E199" s="180"/>
      <c r="F199" s="142"/>
      <c r="G199" s="107"/>
      <c r="H199" s="107"/>
      <c r="I199" s="107"/>
      <c r="J199" s="125" t="s">
        <v>177</v>
      </c>
      <c r="K199" s="143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10"/>
    </row>
    <row r="200" spans="1:22" ht="14.1">
      <c r="A200" s="213"/>
      <c r="B200" s="110" t="s">
        <v>184</v>
      </c>
      <c r="D200" s="147" t="s">
        <v>66</v>
      </c>
      <c r="E200" s="177" t="s">
        <v>20</v>
      </c>
      <c r="V200" s="110"/>
    </row>
    <row r="201" spans="1:22" ht="14.1">
      <c r="A201" s="213"/>
      <c r="B201" s="110" t="s">
        <v>199</v>
      </c>
      <c r="D201" s="147" t="s">
        <v>66</v>
      </c>
      <c r="E201" s="174" t="s">
        <v>11</v>
      </c>
      <c r="V201" s="110"/>
    </row>
    <row r="202" spans="1:22" ht="14.1">
      <c r="A202" s="214"/>
      <c r="B202" s="110" t="s">
        <v>200</v>
      </c>
      <c r="D202" s="147" t="s">
        <v>66</v>
      </c>
      <c r="E202" s="177" t="s">
        <v>20</v>
      </c>
      <c r="I202" s="110"/>
      <c r="V202" s="110"/>
    </row>
    <row r="203" spans="1:22" ht="14.1">
      <c r="A203" s="212" t="s">
        <v>69</v>
      </c>
      <c r="B203" s="107" t="s">
        <v>201</v>
      </c>
      <c r="C203" s="107"/>
      <c r="D203" s="142">
        <v>18128</v>
      </c>
      <c r="E203" s="180"/>
      <c r="F203" s="142">
        <v>32000</v>
      </c>
      <c r="G203" s="107">
        <v>27000</v>
      </c>
      <c r="H203" s="107">
        <v>45000</v>
      </c>
      <c r="I203" s="107"/>
      <c r="J203" s="125" t="s">
        <v>177</v>
      </c>
      <c r="K203" s="143"/>
      <c r="L203" s="106"/>
      <c r="M203" s="106"/>
      <c r="N203" s="106"/>
      <c r="O203" s="106"/>
      <c r="P203" s="106"/>
      <c r="Q203" s="106"/>
      <c r="R203" s="106"/>
      <c r="S203" s="106"/>
      <c r="T203" s="106"/>
      <c r="V203" s="110"/>
    </row>
    <row r="204" spans="1:22" ht="14.1">
      <c r="A204" s="213"/>
      <c r="B204" s="110" t="s">
        <v>202</v>
      </c>
      <c r="D204" s="147">
        <v>5022</v>
      </c>
      <c r="I204" s="110"/>
      <c r="V204" s="110"/>
    </row>
    <row r="205" spans="1:22" ht="14.1">
      <c r="A205" s="213"/>
      <c r="B205" s="110" t="s">
        <v>203</v>
      </c>
      <c r="D205" s="147">
        <v>2071483</v>
      </c>
      <c r="I205" s="110"/>
      <c r="U205" s="106"/>
      <c r="V205" s="110"/>
    </row>
    <row r="206" spans="1:22" ht="14.1">
      <c r="A206" s="213"/>
      <c r="B206" s="110" t="s">
        <v>204</v>
      </c>
      <c r="D206" s="147">
        <v>15503</v>
      </c>
      <c r="I206" s="110"/>
      <c r="V206" s="110"/>
    </row>
    <row r="207" spans="1:22" ht="14.1">
      <c r="A207" s="213"/>
      <c r="B207" s="110" t="s">
        <v>205</v>
      </c>
      <c r="D207" s="147">
        <v>345</v>
      </c>
      <c r="I207" s="110"/>
      <c r="V207" s="110"/>
    </row>
    <row r="208" spans="1:22" ht="14.1">
      <c r="A208" s="214"/>
      <c r="B208" s="110" t="s">
        <v>206</v>
      </c>
      <c r="D208" s="139">
        <v>430</v>
      </c>
      <c r="I208" s="110"/>
      <c r="V208" s="110"/>
    </row>
    <row r="209" spans="1:22" ht="14.1">
      <c r="A209" s="212" t="s">
        <v>69</v>
      </c>
      <c r="B209" s="107" t="s">
        <v>207</v>
      </c>
      <c r="C209" s="107"/>
      <c r="D209" s="142"/>
      <c r="E209" s="180"/>
      <c r="F209" s="142"/>
      <c r="G209" s="107"/>
      <c r="H209" s="107"/>
      <c r="I209" s="107"/>
      <c r="J209" s="125" t="s">
        <v>177</v>
      </c>
      <c r="K209" s="143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10"/>
    </row>
    <row r="210" spans="1:22" ht="14.25" customHeight="1">
      <c r="A210" s="213"/>
      <c r="B210" s="110" t="s">
        <v>208</v>
      </c>
      <c r="D210" s="139">
        <v>29.3</v>
      </c>
      <c r="I210" s="110"/>
      <c r="V210" s="110"/>
    </row>
    <row r="211" spans="1:22" ht="14.1">
      <c r="A211" s="213"/>
      <c r="B211" s="110" t="s">
        <v>209</v>
      </c>
      <c r="D211" s="139">
        <v>194</v>
      </c>
      <c r="I211" s="110"/>
      <c r="U211" s="103"/>
      <c r="V211" s="110"/>
    </row>
    <row r="212" spans="1:22" ht="14.1">
      <c r="A212" s="214"/>
      <c r="B212" s="110" t="s">
        <v>210</v>
      </c>
      <c r="I212" s="110"/>
      <c r="U212" s="106"/>
      <c r="V212" s="110"/>
    </row>
    <row r="213" spans="1:22" ht="14.1">
      <c r="A213" s="212" t="s">
        <v>69</v>
      </c>
      <c r="B213" s="107" t="s">
        <v>211</v>
      </c>
      <c r="C213" s="107"/>
      <c r="D213" s="142"/>
      <c r="E213" s="180"/>
      <c r="F213" s="142"/>
      <c r="G213" s="107"/>
      <c r="H213" s="107"/>
      <c r="I213" s="107"/>
      <c r="J213" s="125" t="s">
        <v>177</v>
      </c>
      <c r="K213" s="143"/>
      <c r="L213" s="106"/>
      <c r="M213" s="106"/>
      <c r="N213" s="106"/>
      <c r="O213" s="106"/>
      <c r="P213" s="106"/>
      <c r="Q213" s="106"/>
      <c r="R213" s="106"/>
      <c r="S213" s="106"/>
      <c r="T213" s="106"/>
      <c r="V213" s="110"/>
    </row>
    <row r="214" spans="1:22" ht="14.1">
      <c r="A214" s="214"/>
      <c r="V214" s="110"/>
    </row>
    <row r="215" spans="1:22" ht="14.1">
      <c r="A215" s="130"/>
      <c r="B215" s="104" t="s">
        <v>212</v>
      </c>
      <c r="C215" s="104"/>
      <c r="D215" s="141"/>
      <c r="E215" s="179"/>
      <c r="F215" s="141"/>
      <c r="G215" s="103"/>
      <c r="H215" s="103"/>
      <c r="I215" s="105"/>
      <c r="J215" s="124"/>
      <c r="K215" s="141"/>
      <c r="L215" s="103"/>
      <c r="M215" s="103"/>
      <c r="N215" s="103"/>
      <c r="O215" s="103"/>
      <c r="P215" s="103"/>
      <c r="Q215" s="103"/>
      <c r="R215" s="103"/>
      <c r="S215" s="103"/>
      <c r="T215" s="103"/>
      <c r="U215" s="106"/>
      <c r="V215" s="110"/>
    </row>
    <row r="216" spans="1:22" ht="14.1">
      <c r="A216" s="212" t="s">
        <v>45</v>
      </c>
      <c r="B216" s="107" t="s">
        <v>213</v>
      </c>
      <c r="C216" s="107"/>
      <c r="D216" s="142"/>
      <c r="E216" s="180"/>
      <c r="F216" s="142"/>
      <c r="G216" s="107"/>
      <c r="H216" s="107"/>
      <c r="I216" s="107"/>
      <c r="J216" s="125" t="s">
        <v>39</v>
      </c>
      <c r="K216" s="143"/>
      <c r="L216" s="106"/>
      <c r="M216" s="106"/>
      <c r="N216" s="106"/>
      <c r="O216" s="106"/>
      <c r="P216" s="106"/>
      <c r="Q216" s="106"/>
      <c r="R216" s="106"/>
      <c r="S216" s="106"/>
      <c r="T216" s="106"/>
      <c r="V216" s="110"/>
    </row>
    <row r="217" spans="1:22" ht="14.1">
      <c r="A217" s="213"/>
      <c r="B217" s="110" t="s">
        <v>214</v>
      </c>
      <c r="V217" s="110"/>
    </row>
    <row r="218" spans="1:22" ht="14.25" customHeight="1">
      <c r="A218" s="214"/>
      <c r="B218" s="110" t="s">
        <v>215</v>
      </c>
      <c r="K218" s="139">
        <v>6</v>
      </c>
      <c r="V218" s="110"/>
    </row>
    <row r="219" spans="1:22" ht="14.25" customHeight="1">
      <c r="A219" s="212" t="s">
        <v>45</v>
      </c>
      <c r="B219" s="107" t="s">
        <v>216</v>
      </c>
      <c r="C219" s="107"/>
      <c r="D219" s="142"/>
      <c r="E219" s="180"/>
      <c r="F219" s="142"/>
      <c r="G219" s="107"/>
      <c r="H219" s="107"/>
      <c r="I219" s="107"/>
      <c r="J219" s="125" t="s">
        <v>39</v>
      </c>
      <c r="K219" s="143"/>
      <c r="L219" s="106"/>
      <c r="M219" s="106"/>
      <c r="N219" s="106"/>
      <c r="O219" s="106"/>
      <c r="P219" s="106"/>
      <c r="Q219" s="106"/>
      <c r="R219" s="106"/>
      <c r="S219" s="106"/>
      <c r="T219" s="106"/>
      <c r="V219" s="110"/>
    </row>
    <row r="220" spans="1:22" ht="14.1">
      <c r="A220" s="213"/>
      <c r="B220" s="110" t="s">
        <v>217</v>
      </c>
      <c r="U220" s="106"/>
      <c r="V220" s="110"/>
    </row>
    <row r="221" spans="1:22" ht="14.1">
      <c r="A221" s="213"/>
      <c r="B221" s="110" t="s">
        <v>218</v>
      </c>
      <c r="V221" s="110"/>
    </row>
    <row r="222" spans="1:22" ht="14.1">
      <c r="A222" s="213"/>
      <c r="V222" s="110"/>
    </row>
    <row r="223" spans="1:22" ht="14.1">
      <c r="A223" s="214"/>
      <c r="V223" s="110"/>
    </row>
    <row r="224" spans="1:22" ht="14.1">
      <c r="A224" s="212" t="s">
        <v>45</v>
      </c>
      <c r="B224" s="107" t="s">
        <v>219</v>
      </c>
      <c r="C224" s="107"/>
      <c r="D224" s="142"/>
      <c r="E224" s="180"/>
      <c r="F224" s="142"/>
      <c r="G224" s="107"/>
      <c r="H224" s="107"/>
      <c r="I224" s="107"/>
      <c r="J224" s="125" t="s">
        <v>39</v>
      </c>
      <c r="K224" s="143"/>
      <c r="L224" s="106"/>
      <c r="M224" s="106"/>
      <c r="N224" s="106"/>
      <c r="O224" s="106"/>
      <c r="P224" s="106"/>
      <c r="Q224" s="106"/>
      <c r="R224" s="106"/>
      <c r="S224" s="106"/>
      <c r="T224" s="106"/>
      <c r="V224" s="110"/>
    </row>
    <row r="225" spans="1:3" ht="14.25" customHeight="1">
      <c r="A225" s="213"/>
      <c r="B225" s="110" t="s">
        <v>220</v>
      </c>
      <c r="C225" s="110" t="s">
        <v>221</v>
      </c>
    </row>
    <row r="226" spans="1:3" ht="14.25" customHeight="1">
      <c r="A226" s="213"/>
      <c r="B226" s="110" t="s">
        <v>222</v>
      </c>
      <c r="C226" s="110" t="s">
        <v>223</v>
      </c>
    </row>
    <row r="227" spans="1:3" ht="14.25" customHeight="1">
      <c r="A227" s="213"/>
      <c r="B227" s="110" t="s">
        <v>224</v>
      </c>
      <c r="C227" s="135" t="s">
        <v>225</v>
      </c>
    </row>
    <row r="228" spans="1:3" ht="14.25" customHeight="1">
      <c r="A228" s="214"/>
      <c r="B228" s="110" t="s">
        <v>226</v>
      </c>
      <c r="C228" s="110">
        <v>3</v>
      </c>
    </row>
  </sheetData>
  <autoFilter ref="A1:A228" xr:uid="{2C1E6463-772E-4714-9395-8C7178E0C25A}"/>
  <mergeCells count="42">
    <mergeCell ref="A3:A12"/>
    <mergeCell ref="A112:A115"/>
    <mergeCell ref="A116:A119"/>
    <mergeCell ref="A125:A128"/>
    <mergeCell ref="A92:A95"/>
    <mergeCell ref="A96:A99"/>
    <mergeCell ref="A100:A102"/>
    <mergeCell ref="A104:A107"/>
    <mergeCell ref="A31:A33"/>
    <mergeCell ref="A80:A82"/>
    <mergeCell ref="A38:A41"/>
    <mergeCell ref="A62:A75"/>
    <mergeCell ref="A77:A78"/>
    <mergeCell ref="A54:A57"/>
    <mergeCell ref="A86:A89"/>
    <mergeCell ref="A213:A214"/>
    <mergeCell ref="A219:A223"/>
    <mergeCell ref="A224:A228"/>
    <mergeCell ref="A195:A196"/>
    <mergeCell ref="A197:A198"/>
    <mergeCell ref="A199:A202"/>
    <mergeCell ref="A203:A208"/>
    <mergeCell ref="A216:A218"/>
    <mergeCell ref="A209:A212"/>
    <mergeCell ref="D109:D111"/>
    <mergeCell ref="D117:D119"/>
    <mergeCell ref="D121:D123"/>
    <mergeCell ref="D164:D168"/>
    <mergeCell ref="A108:A111"/>
    <mergeCell ref="A129:A132"/>
    <mergeCell ref="A137:A140"/>
    <mergeCell ref="A141:A147"/>
    <mergeCell ref="A148:A154"/>
    <mergeCell ref="A155:A161"/>
    <mergeCell ref="A162:A168"/>
    <mergeCell ref="A133:A136"/>
    <mergeCell ref="A120:A123"/>
    <mergeCell ref="A189:A193"/>
    <mergeCell ref="A58:A61"/>
    <mergeCell ref="A169:A175"/>
    <mergeCell ref="A176:A178"/>
    <mergeCell ref="A180:A188"/>
  </mergeCells>
  <pageMargins left="0.7" right="0.7" top="0.75" bottom="0.75" header="0.3" footer="0.3"/>
  <pageSetup paperSize="9" orientation="portrait" r:id="rId1"/>
  <headerFooter>
    <oddHeader>&amp;CStrictement CONFIDENTEIL - NE PAS DIFFUSER - USAGE DG UNIQUEMENT</oddHeader>
    <oddFooter>&amp;L_x000D_&amp;1#&amp;"Calibri"&amp;10&amp;K000000 Informations à usage confidentiel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129F5-EC37-4B28-AD89-F8E5C4B0F1CB}">
  <dimension ref="A1:S15"/>
  <sheetViews>
    <sheetView workbookViewId="0"/>
  </sheetViews>
  <sheetFormatPr defaultColWidth="9.75" defaultRowHeight="14.1"/>
  <cols>
    <col min="1" max="1" width="17.375" customWidth="1"/>
    <col min="2" max="2" width="15.125" customWidth="1"/>
    <col min="3" max="5" width="11" customWidth="1"/>
    <col min="6" max="6" width="11" hidden="1" customWidth="1"/>
    <col min="7" max="7" width="12.25" style="31" customWidth="1"/>
    <col min="8" max="8" width="14.875" style="31" customWidth="1"/>
    <col min="9" max="9" width="12.25" customWidth="1"/>
    <col min="10" max="10" width="12.75" customWidth="1"/>
    <col min="11" max="11" width="11.875" style="32" customWidth="1"/>
    <col min="12" max="12" width="15.375" style="31" customWidth="1"/>
    <col min="13" max="13" width="11" style="31" customWidth="1"/>
    <col min="14" max="14" width="15.375" style="31" customWidth="1"/>
    <col min="15" max="17" width="9.75" style="2"/>
    <col min="19" max="19" width="9.75" style="2"/>
  </cols>
  <sheetData>
    <row r="1" spans="1:15" s="2" customFormat="1" ht="14.45">
      <c r="A1" s="5">
        <v>2025</v>
      </c>
      <c r="B1" s="6" t="s">
        <v>227</v>
      </c>
      <c r="C1" s="7" t="s">
        <v>0</v>
      </c>
      <c r="D1" s="7" t="s">
        <v>228</v>
      </c>
      <c r="E1" s="7" t="s">
        <v>229</v>
      </c>
      <c r="F1" s="7" t="s">
        <v>230</v>
      </c>
      <c r="G1" s="8" t="s">
        <v>231</v>
      </c>
      <c r="H1" s="8" t="s">
        <v>232</v>
      </c>
      <c r="I1" s="7" t="s">
        <v>233</v>
      </c>
      <c r="J1" s="7" t="s">
        <v>234</v>
      </c>
      <c r="K1" s="9" t="s">
        <v>235</v>
      </c>
      <c r="L1" s="8" t="s">
        <v>236</v>
      </c>
      <c r="M1" s="8" t="s">
        <v>237</v>
      </c>
      <c r="N1" s="8" t="s">
        <v>238</v>
      </c>
    </row>
    <row r="2" spans="1:15" s="2" customFormat="1" ht="14.45">
      <c r="A2" s="10" t="s">
        <v>239</v>
      </c>
      <c r="B2" s="11"/>
      <c r="C2" s="12"/>
      <c r="D2" s="13"/>
      <c r="E2" s="12"/>
      <c r="F2" s="12"/>
      <c r="G2" s="14"/>
      <c r="H2" s="15"/>
      <c r="I2" s="12"/>
      <c r="J2" s="12"/>
      <c r="K2" s="16"/>
      <c r="L2" s="15"/>
      <c r="M2" s="15"/>
      <c r="N2" s="15"/>
    </row>
    <row r="3" spans="1:15" s="2" customFormat="1" ht="14.45">
      <c r="A3" s="17" t="s">
        <v>240</v>
      </c>
      <c r="B3" s="18"/>
      <c r="C3" s="19"/>
      <c r="D3" s="19"/>
      <c r="E3" s="19"/>
      <c r="F3" s="20"/>
      <c r="G3" s="21"/>
      <c r="H3" s="22"/>
      <c r="I3" s="22"/>
      <c r="J3" s="22"/>
      <c r="K3" s="23"/>
      <c r="L3" s="22"/>
      <c r="M3" s="22"/>
      <c r="N3" s="22"/>
    </row>
    <row r="4" spans="1:15" s="2" customFormat="1" ht="14.1" customHeight="1">
      <c r="A4" s="24" t="s">
        <v>241</v>
      </c>
      <c r="B4" s="25"/>
      <c r="C4" s="26"/>
      <c r="D4" s="26"/>
      <c r="E4" s="26"/>
      <c r="F4" s="26"/>
      <c r="G4" s="27"/>
      <c r="H4" s="27"/>
      <c r="I4" s="27"/>
      <c r="J4" s="27"/>
      <c r="K4" s="28"/>
      <c r="L4" s="29"/>
      <c r="M4" s="29"/>
      <c r="N4" s="29"/>
      <c r="O4" s="30"/>
    </row>
    <row r="5" spans="1:15" s="2" customFormat="1">
      <c r="G5" s="3"/>
      <c r="H5" s="3"/>
      <c r="K5" s="4"/>
      <c r="L5" s="3"/>
      <c r="M5" s="3"/>
      <c r="N5" s="3"/>
    </row>
    <row r="6" spans="1:15" s="2" customFormat="1" ht="14.45">
      <c r="A6" s="35" t="s">
        <v>242</v>
      </c>
      <c r="B6" s="1"/>
      <c r="C6" s="1"/>
      <c r="D6" s="1"/>
      <c r="E6" s="1"/>
      <c r="F6" s="1"/>
      <c r="G6" s="33"/>
      <c r="H6" s="33"/>
      <c r="I6" s="1"/>
      <c r="J6" s="33"/>
      <c r="K6" s="34"/>
      <c r="L6" s="33"/>
      <c r="M6" s="33"/>
      <c r="N6" s="33"/>
    </row>
    <row r="7" spans="1:15" s="2" customFormat="1" ht="14.45">
      <c r="A7" s="17" t="s">
        <v>243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5" s="2" customFormat="1" ht="14.45">
      <c r="A8" s="17" t="s">
        <v>244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5" s="2" customFormat="1" ht="14.45">
      <c r="A9" s="17" t="s">
        <v>59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5" s="2" customFormat="1" ht="14.45">
      <c r="A10" s="17" t="s">
        <v>48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5" s="2" customFormat="1" ht="14.45">
      <c r="A11" s="17" t="s">
        <v>245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5" s="2" customFormat="1" ht="14.45">
      <c r="A12" s="17" t="s">
        <v>246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5" s="2" customFormat="1">
      <c r="G13" s="3"/>
      <c r="H13" s="3"/>
      <c r="K13" s="4"/>
      <c r="L13" s="3"/>
      <c r="M13" s="3"/>
      <c r="N13" s="3"/>
    </row>
    <row r="14" spans="1:15" s="2" customFormat="1">
      <c r="G14" s="3"/>
      <c r="H14" s="3"/>
      <c r="K14" s="4"/>
      <c r="L14" s="3"/>
      <c r="M14" s="3"/>
      <c r="N14" s="3"/>
    </row>
    <row r="15" spans="1:15" s="2" customFormat="1">
      <c r="G15" s="3"/>
      <c r="H15" s="3"/>
      <c r="K15" s="4"/>
      <c r="L15" s="3"/>
      <c r="M15" s="3"/>
      <c r="N15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D93D1-E7C8-4C73-9754-D488477452E6}">
  <dimension ref="A1:AZ13"/>
  <sheetViews>
    <sheetView topLeftCell="P1" workbookViewId="0">
      <selection activeCell="AB4" sqref="AB4"/>
    </sheetView>
  </sheetViews>
  <sheetFormatPr defaultColWidth="11" defaultRowHeight="14.1"/>
  <cols>
    <col min="2" max="2" width="12.75" customWidth="1"/>
    <col min="3" max="3" width="2.75" customWidth="1"/>
    <col min="10" max="10" width="2.75" customWidth="1"/>
    <col min="17" max="17" width="2.375" customWidth="1"/>
    <col min="24" max="24" width="3.5" customWidth="1"/>
    <col min="45" max="45" width="2.875" customWidth="1"/>
    <col min="52" max="52" width="2.75" customWidth="1"/>
  </cols>
  <sheetData>
    <row r="1" spans="1:52" ht="51" customHeight="1">
      <c r="A1" s="36"/>
      <c r="B1" s="37" t="s">
        <v>247</v>
      </c>
      <c r="C1" s="38"/>
      <c r="D1" s="231" t="s">
        <v>248</v>
      </c>
      <c r="E1" s="229"/>
      <c r="F1" s="229"/>
      <c r="G1" s="229"/>
      <c r="H1" s="229"/>
      <c r="I1" s="230"/>
      <c r="J1" s="38"/>
      <c r="K1" s="232" t="s">
        <v>249</v>
      </c>
      <c r="L1" s="233"/>
      <c r="M1" s="233"/>
      <c r="N1" s="233"/>
      <c r="O1" s="233"/>
      <c r="P1" s="234"/>
      <c r="Q1" s="38"/>
      <c r="R1" s="235" t="s">
        <v>250</v>
      </c>
      <c r="S1" s="233"/>
      <c r="T1" s="233"/>
      <c r="U1" s="233"/>
      <c r="V1" s="233"/>
      <c r="W1" s="234"/>
      <c r="X1" s="38"/>
      <c r="Y1" s="236" t="s">
        <v>251</v>
      </c>
      <c r="Z1" s="233"/>
      <c r="AA1" s="233"/>
      <c r="AB1" s="233"/>
      <c r="AC1" s="233"/>
      <c r="AD1" s="234"/>
      <c r="AE1" s="38"/>
      <c r="AF1" s="237" t="s">
        <v>252</v>
      </c>
      <c r="AG1" s="233"/>
      <c r="AH1" s="233"/>
      <c r="AI1" s="233"/>
      <c r="AJ1" s="233"/>
      <c r="AK1" s="234"/>
      <c r="AL1" s="38"/>
      <c r="AM1" s="238" t="s">
        <v>253</v>
      </c>
      <c r="AN1" s="229"/>
      <c r="AO1" s="229"/>
      <c r="AP1" s="229"/>
      <c r="AQ1" s="229"/>
      <c r="AR1" s="230"/>
      <c r="AS1" s="38"/>
      <c r="AT1" s="228" t="s">
        <v>254</v>
      </c>
      <c r="AU1" s="229"/>
      <c r="AV1" s="229"/>
      <c r="AW1" s="229"/>
      <c r="AX1" s="229"/>
      <c r="AY1" s="230"/>
      <c r="AZ1" s="38"/>
    </row>
    <row r="2" spans="1:52" ht="36.75" customHeight="1">
      <c r="A2" s="39" t="s">
        <v>255</v>
      </c>
      <c r="B2" s="40" t="s">
        <v>256</v>
      </c>
      <c r="C2" s="41"/>
      <c r="D2" s="42" t="s">
        <v>257</v>
      </c>
      <c r="E2" s="43" t="s">
        <v>258</v>
      </c>
      <c r="F2" s="43" t="s">
        <v>259</v>
      </c>
      <c r="G2" s="44" t="s">
        <v>260</v>
      </c>
      <c r="H2" s="42" t="s">
        <v>256</v>
      </c>
      <c r="I2" s="42" t="s">
        <v>261</v>
      </c>
      <c r="J2" s="41"/>
      <c r="K2" s="45" t="s">
        <v>257</v>
      </c>
      <c r="L2" s="46" t="s">
        <v>258</v>
      </c>
      <c r="M2" s="46" t="s">
        <v>259</v>
      </c>
      <c r="N2" s="47" t="s">
        <v>260</v>
      </c>
      <c r="O2" s="45" t="s">
        <v>256</v>
      </c>
      <c r="P2" s="45" t="s">
        <v>262</v>
      </c>
      <c r="Q2" s="41"/>
      <c r="R2" s="48" t="s">
        <v>257</v>
      </c>
      <c r="S2" s="49" t="s">
        <v>258</v>
      </c>
      <c r="T2" s="49" t="s">
        <v>259</v>
      </c>
      <c r="U2" s="50" t="s">
        <v>260</v>
      </c>
      <c r="V2" s="48" t="s">
        <v>256</v>
      </c>
      <c r="W2" s="48" t="s">
        <v>263</v>
      </c>
      <c r="X2" s="41"/>
      <c r="Y2" s="51" t="s">
        <v>257</v>
      </c>
      <c r="Z2" s="52" t="s">
        <v>264</v>
      </c>
      <c r="AA2" s="53" t="s">
        <v>259</v>
      </c>
      <c r="AB2" s="54" t="s">
        <v>260</v>
      </c>
      <c r="AC2" s="55" t="s">
        <v>256</v>
      </c>
      <c r="AD2" s="55" t="s">
        <v>263</v>
      </c>
      <c r="AE2" s="41"/>
      <c r="AF2" s="56" t="s">
        <v>257</v>
      </c>
      <c r="AG2" s="57" t="s">
        <v>258</v>
      </c>
      <c r="AH2" s="58" t="s">
        <v>259</v>
      </c>
      <c r="AI2" s="57" t="s">
        <v>260</v>
      </c>
      <c r="AJ2" s="56" t="s">
        <v>256</v>
      </c>
      <c r="AK2" s="56" t="s">
        <v>263</v>
      </c>
      <c r="AL2" s="41"/>
      <c r="AM2" s="59" t="s">
        <v>257</v>
      </c>
      <c r="AN2" s="60" t="s">
        <v>258</v>
      </c>
      <c r="AO2" s="59" t="s">
        <v>259</v>
      </c>
      <c r="AP2" s="60" t="s">
        <v>260</v>
      </c>
      <c r="AQ2" s="60" t="s">
        <v>256</v>
      </c>
      <c r="AR2" s="60" t="s">
        <v>265</v>
      </c>
      <c r="AS2" s="41"/>
      <c r="AT2" s="61" t="s">
        <v>257</v>
      </c>
      <c r="AU2" s="62" t="s">
        <v>258</v>
      </c>
      <c r="AV2" s="61" t="s">
        <v>259</v>
      </c>
      <c r="AW2" s="62" t="s">
        <v>260</v>
      </c>
      <c r="AX2" s="62" t="s">
        <v>256</v>
      </c>
      <c r="AY2" s="62" t="s">
        <v>265</v>
      </c>
      <c r="AZ2" s="41"/>
    </row>
    <row r="4" spans="1:52" ht="14.45">
      <c r="A4" s="63" t="s">
        <v>266</v>
      </c>
      <c r="B4" s="64">
        <f>SUM(B5:B13)</f>
        <v>1575</v>
      </c>
      <c r="C4" s="65"/>
      <c r="D4" s="66">
        <f t="shared" ref="D4:F4" si="0">SUM(D5:D13)</f>
        <v>335</v>
      </c>
      <c r="E4" s="67">
        <f t="shared" si="0"/>
        <v>16</v>
      </c>
      <c r="F4" s="68">
        <f t="shared" si="0"/>
        <v>123</v>
      </c>
      <c r="G4" s="69">
        <f t="shared" ref="G4:G13" si="1">IF(F4=0,1,(B4-F4)/B4)</f>
        <v>0.92190476190476189</v>
      </c>
      <c r="H4" s="67">
        <f t="shared" ref="H4:H13" si="2">B4+E4+D4-F4</f>
        <v>1803</v>
      </c>
      <c r="I4" s="70">
        <f t="shared" ref="I4:I13" si="3">IF(H4-B4=0, 0, IF(B4=0, 1, (H4-B4)/B4))</f>
        <v>0.14476190476190476</v>
      </c>
      <c r="J4" s="71"/>
      <c r="K4" s="66">
        <f t="shared" ref="K4:M4" si="4">SUM(K5:K13)</f>
        <v>324</v>
      </c>
      <c r="L4" s="67">
        <f t="shared" si="4"/>
        <v>15</v>
      </c>
      <c r="M4" s="68">
        <f t="shared" si="4"/>
        <v>143</v>
      </c>
      <c r="N4" s="69">
        <f t="shared" ref="N4:N13" si="5">IF(M4=0,1,(H4-M4)/H4)</f>
        <v>0.92068774265113695</v>
      </c>
      <c r="O4" s="67">
        <f t="shared" ref="O4:O13" si="6">H4+L4+K4-M4</f>
        <v>1999</v>
      </c>
      <c r="P4" s="70">
        <f t="shared" ref="P4:P13" si="7">IF(O4-H4=0, 0, IF(H4=0, 1, (O4-H4)/H4))</f>
        <v>0.10870770937326678</v>
      </c>
      <c r="Q4" s="71"/>
      <c r="R4" s="66">
        <f t="shared" ref="R4:T4" si="8">SUM(R5:R13)</f>
        <v>260</v>
      </c>
      <c r="S4" s="67">
        <f t="shared" si="8"/>
        <v>14</v>
      </c>
      <c r="T4" s="68">
        <f t="shared" si="8"/>
        <v>100</v>
      </c>
      <c r="U4" s="69">
        <f t="shared" ref="U4:U13" si="9">IF(T4=0,1,(O4-T4)/O4)</f>
        <v>0.94997498749374687</v>
      </c>
      <c r="V4" s="67">
        <f t="shared" ref="V4:V13" si="10">O4+S4+R4-T4</f>
        <v>2173</v>
      </c>
      <c r="W4" s="70">
        <f t="shared" ref="W4:W13" si="11">IF(V4-O4=0, 0, IF(O4=0, 1, (V4-O4)/O4))</f>
        <v>8.7043521760880441E-2</v>
      </c>
      <c r="X4" s="71"/>
      <c r="Y4" s="67">
        <f t="shared" ref="Y4:AA4" si="12">SUM(Y5:Y13)</f>
        <v>436.22950819672133</v>
      </c>
      <c r="Z4" s="67">
        <f t="shared" si="12"/>
        <v>22.950819672131146</v>
      </c>
      <c r="AA4" s="67">
        <f t="shared" si="12"/>
        <v>163.93442622950818</v>
      </c>
      <c r="AB4" s="69">
        <f t="shared" ref="AB4:AB13" si="13">IF(AA4=0,1,(O4-AA4)/O4)</f>
        <v>0.91799178277663429</v>
      </c>
      <c r="AC4" s="67">
        <f t="shared" ref="AC4:AC13" si="14">O4+Y4+Z4-AA4</f>
        <v>2294.2459016393445</v>
      </c>
      <c r="AD4" s="69">
        <f t="shared" ref="AD4:AD13" si="15">IF(AC4-O4=0, 0, IF(O4=0, 1, (AC4-O4)/O4))</f>
        <v>0.14769679921928192</v>
      </c>
      <c r="AE4" s="71"/>
      <c r="AF4" s="72">
        <f t="shared" ref="AF4:AH4" si="16">SUM(AF5:AF13)</f>
        <v>255</v>
      </c>
      <c r="AG4" s="67">
        <f t="shared" si="16"/>
        <v>0</v>
      </c>
      <c r="AH4" s="67">
        <f t="shared" si="16"/>
        <v>132</v>
      </c>
      <c r="AI4" s="69">
        <f t="shared" ref="AI4:AI13" si="17">IF(AH4=0,1,(O4-AH4)/O4)</f>
        <v>0.93396698349174589</v>
      </c>
      <c r="AJ4" s="67">
        <f t="shared" ref="AJ4:AJ13" si="18">O4+AF4+AG4-AH4</f>
        <v>2122</v>
      </c>
      <c r="AK4" s="69">
        <f t="shared" ref="AK4:AK13" si="19">IF(AJ4-O4=0, 0, IF(O4=0, 1, (AJ4-O4)/O4))</f>
        <v>6.1530765382691345E-2</v>
      </c>
      <c r="AL4" s="71"/>
      <c r="AM4" s="73">
        <f t="shared" ref="AM4:AN4" si="20">SUM(AM5:AM13)</f>
        <v>309.8</v>
      </c>
      <c r="AN4" s="68">
        <f t="shared" si="20"/>
        <v>0</v>
      </c>
      <c r="AO4" s="74">
        <v>404</v>
      </c>
      <c r="AP4" s="75">
        <f t="shared" ref="AP4:AP13" si="21">IF(AO4=0,1,(AC4-AO4)/AC4)</f>
        <v>0.82390728050932838</v>
      </c>
      <c r="AQ4" s="76">
        <f t="shared" ref="AQ4:AQ13" si="22">AC4+AM4+AN4-AO4</f>
        <v>2200.0459016393447</v>
      </c>
      <c r="AR4" s="77">
        <f t="shared" ref="AR4:AR13" si="23">IF(AQ4-AC4=0, 0, IF(AC4=0, 1, (AQ4-AC4)/AC4))</f>
        <v>-4.105924300995354E-2</v>
      </c>
      <c r="AS4" s="71"/>
      <c r="AT4" s="66">
        <f t="shared" ref="AT4:AU4" si="24">SUM(AT5:AT13)</f>
        <v>387.25</v>
      </c>
      <c r="AU4" s="68">
        <f t="shared" si="24"/>
        <v>0</v>
      </c>
      <c r="AV4" s="68">
        <f>SUM(AV5:AV13)+'[1]Growth Factors'!K18</f>
        <v>191.18442622950818</v>
      </c>
      <c r="AW4" s="69">
        <f t="shared" ref="AW4:AW13" si="25">IF(AV4=0,1,(AC4-AV4)/AC4)</f>
        <v>0.91666785757668867</v>
      </c>
      <c r="AX4" s="68">
        <f t="shared" ref="AX4:AX13" si="26">AC4+AT4+AU4-AV4</f>
        <v>2490.3114754098365</v>
      </c>
      <c r="AY4" s="69">
        <f t="shared" ref="AY4:AY13" si="27">IF(AX4-AC4=0, 0, IF(AC4=0, 1, (AX4-AC4)/AC4))</f>
        <v>8.5459703177586166E-2</v>
      </c>
      <c r="AZ4" s="71"/>
    </row>
    <row r="5" spans="1:52" ht="14.45">
      <c r="A5" s="79" t="s">
        <v>267</v>
      </c>
      <c r="B5" s="80">
        <v>27</v>
      </c>
      <c r="C5" s="65"/>
      <c r="D5" s="81">
        <v>0</v>
      </c>
      <c r="E5" s="82"/>
      <c r="F5" s="82">
        <v>0</v>
      </c>
      <c r="G5" s="78">
        <f t="shared" si="1"/>
        <v>1</v>
      </c>
      <c r="H5" s="83">
        <f t="shared" si="2"/>
        <v>27</v>
      </c>
      <c r="I5" s="84">
        <f t="shared" si="3"/>
        <v>0</v>
      </c>
      <c r="J5" s="71"/>
      <c r="K5" s="81">
        <v>0</v>
      </c>
      <c r="L5" s="82"/>
      <c r="M5" s="82">
        <v>0</v>
      </c>
      <c r="N5" s="78">
        <f t="shared" si="5"/>
        <v>1</v>
      </c>
      <c r="O5" s="83">
        <f t="shared" si="6"/>
        <v>27</v>
      </c>
      <c r="P5" s="84">
        <f t="shared" si="7"/>
        <v>0</v>
      </c>
      <c r="Q5" s="71"/>
      <c r="R5" s="81">
        <v>0</v>
      </c>
      <c r="S5" s="82">
        <v>0</v>
      </c>
      <c r="T5" s="82">
        <v>0</v>
      </c>
      <c r="U5" s="78">
        <f t="shared" si="9"/>
        <v>1</v>
      </c>
      <c r="V5" s="83">
        <f t="shared" si="10"/>
        <v>27</v>
      </c>
      <c r="W5" s="84">
        <f t="shared" si="11"/>
        <v>0</v>
      </c>
      <c r="X5" s="71"/>
      <c r="Y5" s="85">
        <f t="shared" ref="Y5:AA13" si="28">R5*100/61</f>
        <v>0</v>
      </c>
      <c r="Z5" s="83">
        <f t="shared" si="28"/>
        <v>0</v>
      </c>
      <c r="AA5" s="82">
        <f t="shared" si="28"/>
        <v>0</v>
      </c>
      <c r="AB5" s="78">
        <f t="shared" si="13"/>
        <v>1</v>
      </c>
      <c r="AC5" s="83">
        <f t="shared" si="14"/>
        <v>27</v>
      </c>
      <c r="AD5" s="78">
        <f t="shared" si="15"/>
        <v>0</v>
      </c>
      <c r="AE5" s="71"/>
      <c r="AF5" s="85">
        <v>0</v>
      </c>
      <c r="AG5" s="82">
        <v>0</v>
      </c>
      <c r="AH5" s="83">
        <v>0</v>
      </c>
      <c r="AI5" s="78">
        <f t="shared" si="17"/>
        <v>1</v>
      </c>
      <c r="AJ5" s="83">
        <f t="shared" si="18"/>
        <v>27</v>
      </c>
      <c r="AK5" s="78">
        <f t="shared" si="19"/>
        <v>0</v>
      </c>
      <c r="AL5" s="71"/>
      <c r="AM5" s="85">
        <f t="shared" ref="AM5:AM7" si="29">AF5*1.2</f>
        <v>0</v>
      </c>
      <c r="AN5" s="83">
        <f t="shared" ref="AN5:AN13" si="30">AG5</f>
        <v>0</v>
      </c>
      <c r="AO5" s="86">
        <f t="shared" ref="AO5:AO13" si="31">AA5</f>
        <v>0</v>
      </c>
      <c r="AP5" s="87">
        <f t="shared" si="21"/>
        <v>1</v>
      </c>
      <c r="AQ5" s="86">
        <f t="shared" si="22"/>
        <v>27</v>
      </c>
      <c r="AR5" s="87">
        <f t="shared" si="23"/>
        <v>0</v>
      </c>
      <c r="AS5" s="71"/>
      <c r="AT5" s="85">
        <f t="shared" ref="AT5:AT9" si="32">AM5*1.25</f>
        <v>0</v>
      </c>
      <c r="AU5" s="83">
        <f t="shared" ref="AU5:AU13" si="33">AN5</f>
        <v>0</v>
      </c>
      <c r="AV5" s="83">
        <f t="shared" ref="AV5:AV13" si="34">AA5</f>
        <v>0</v>
      </c>
      <c r="AW5" s="78">
        <f t="shared" si="25"/>
        <v>1</v>
      </c>
      <c r="AX5" s="83">
        <f t="shared" si="26"/>
        <v>27</v>
      </c>
      <c r="AY5" s="78">
        <f t="shared" si="27"/>
        <v>0</v>
      </c>
      <c r="AZ5" s="71"/>
    </row>
    <row r="6" spans="1:52" ht="14.45">
      <c r="A6" s="79" t="s">
        <v>268</v>
      </c>
      <c r="B6" s="80">
        <v>33</v>
      </c>
      <c r="C6" s="65"/>
      <c r="D6" s="81">
        <v>0</v>
      </c>
      <c r="E6" s="82"/>
      <c r="F6" s="82">
        <v>0</v>
      </c>
      <c r="G6" s="78">
        <f t="shared" si="1"/>
        <v>1</v>
      </c>
      <c r="H6" s="83">
        <f t="shared" si="2"/>
        <v>33</v>
      </c>
      <c r="I6" s="84">
        <f t="shared" si="3"/>
        <v>0</v>
      </c>
      <c r="J6" s="71"/>
      <c r="K6" s="81">
        <v>0</v>
      </c>
      <c r="L6" s="82"/>
      <c r="M6" s="82">
        <v>0</v>
      </c>
      <c r="N6" s="78">
        <f t="shared" si="5"/>
        <v>1</v>
      </c>
      <c r="O6" s="83">
        <f t="shared" si="6"/>
        <v>33</v>
      </c>
      <c r="P6" s="84">
        <f t="shared" si="7"/>
        <v>0</v>
      </c>
      <c r="Q6" s="71"/>
      <c r="R6" s="81">
        <v>1</v>
      </c>
      <c r="S6" s="82">
        <v>0</v>
      </c>
      <c r="T6" s="82">
        <v>1</v>
      </c>
      <c r="U6" s="78">
        <f t="shared" si="9"/>
        <v>0.96969696969696972</v>
      </c>
      <c r="V6" s="83">
        <f t="shared" si="10"/>
        <v>33</v>
      </c>
      <c r="W6" s="84">
        <f t="shared" si="11"/>
        <v>0</v>
      </c>
      <c r="X6" s="71"/>
      <c r="Y6" s="85">
        <f t="shared" si="28"/>
        <v>1.639344262295082</v>
      </c>
      <c r="Z6" s="83">
        <f t="shared" si="28"/>
        <v>0</v>
      </c>
      <c r="AA6" s="82">
        <f t="shared" si="28"/>
        <v>1.639344262295082</v>
      </c>
      <c r="AB6" s="78">
        <f t="shared" si="13"/>
        <v>0.95032290114257323</v>
      </c>
      <c r="AC6" s="83">
        <f t="shared" si="14"/>
        <v>33</v>
      </c>
      <c r="AD6" s="78">
        <f t="shared" si="15"/>
        <v>0</v>
      </c>
      <c r="AE6" s="71"/>
      <c r="AF6" s="85">
        <v>0</v>
      </c>
      <c r="AG6" s="82">
        <v>0</v>
      </c>
      <c r="AH6" s="83">
        <v>0</v>
      </c>
      <c r="AI6" s="78">
        <f t="shared" si="17"/>
        <v>1</v>
      </c>
      <c r="AJ6" s="83">
        <f t="shared" si="18"/>
        <v>33</v>
      </c>
      <c r="AK6" s="78">
        <f t="shared" si="19"/>
        <v>0</v>
      </c>
      <c r="AL6" s="71"/>
      <c r="AM6" s="85">
        <f t="shared" si="29"/>
        <v>0</v>
      </c>
      <c r="AN6" s="83">
        <f t="shared" si="30"/>
        <v>0</v>
      </c>
      <c r="AO6" s="86">
        <f t="shared" si="31"/>
        <v>1.639344262295082</v>
      </c>
      <c r="AP6" s="87">
        <f t="shared" si="21"/>
        <v>0.95032290114257323</v>
      </c>
      <c r="AQ6" s="86">
        <f t="shared" si="22"/>
        <v>31.360655737704917</v>
      </c>
      <c r="AR6" s="87">
        <f t="shared" si="23"/>
        <v>-4.9677098857426757E-2</v>
      </c>
      <c r="AS6" s="71"/>
      <c r="AT6" s="85">
        <f t="shared" si="32"/>
        <v>0</v>
      </c>
      <c r="AU6" s="83">
        <f t="shared" si="33"/>
        <v>0</v>
      </c>
      <c r="AV6" s="83">
        <f t="shared" si="34"/>
        <v>1.639344262295082</v>
      </c>
      <c r="AW6" s="78">
        <f t="shared" si="25"/>
        <v>0.95032290114257323</v>
      </c>
      <c r="AX6" s="83">
        <f t="shared" si="26"/>
        <v>31.360655737704917</v>
      </c>
      <c r="AY6" s="78">
        <f t="shared" si="27"/>
        <v>-4.9677098857426757E-2</v>
      </c>
      <c r="AZ6" s="71"/>
    </row>
    <row r="7" spans="1:52" ht="14.45">
      <c r="A7" s="79" t="s">
        <v>269</v>
      </c>
      <c r="B7" s="80">
        <v>30</v>
      </c>
      <c r="C7" s="65"/>
      <c r="D7" s="81">
        <v>0</v>
      </c>
      <c r="E7" s="82"/>
      <c r="F7" s="82">
        <v>0</v>
      </c>
      <c r="G7" s="78">
        <f t="shared" si="1"/>
        <v>1</v>
      </c>
      <c r="H7" s="83">
        <f t="shared" si="2"/>
        <v>30</v>
      </c>
      <c r="I7" s="84">
        <f t="shared" si="3"/>
        <v>0</v>
      </c>
      <c r="J7" s="71"/>
      <c r="K7" s="81">
        <v>0</v>
      </c>
      <c r="L7" s="82"/>
      <c r="M7" s="82">
        <v>1</v>
      </c>
      <c r="N7" s="78">
        <f t="shared" si="5"/>
        <v>0.96666666666666667</v>
      </c>
      <c r="O7" s="83">
        <f t="shared" si="6"/>
        <v>29</v>
      </c>
      <c r="P7" s="84">
        <f t="shared" si="7"/>
        <v>-3.3333333333333333E-2</v>
      </c>
      <c r="Q7" s="71"/>
      <c r="R7" s="81">
        <v>1</v>
      </c>
      <c r="S7" s="82">
        <v>0</v>
      </c>
      <c r="T7" s="82">
        <v>1</v>
      </c>
      <c r="U7" s="78">
        <f t="shared" si="9"/>
        <v>0.96551724137931039</v>
      </c>
      <c r="V7" s="83">
        <f t="shared" si="10"/>
        <v>29</v>
      </c>
      <c r="W7" s="84">
        <f t="shared" si="11"/>
        <v>0</v>
      </c>
      <c r="X7" s="71"/>
      <c r="Y7" s="85">
        <f t="shared" si="28"/>
        <v>1.639344262295082</v>
      </c>
      <c r="Z7" s="83">
        <f t="shared" si="28"/>
        <v>0</v>
      </c>
      <c r="AA7" s="82">
        <f t="shared" si="28"/>
        <v>1.639344262295082</v>
      </c>
      <c r="AB7" s="78">
        <f t="shared" si="13"/>
        <v>0.94347088750706609</v>
      </c>
      <c r="AC7" s="83">
        <f t="shared" si="14"/>
        <v>29</v>
      </c>
      <c r="AD7" s="78">
        <f t="shared" si="15"/>
        <v>0</v>
      </c>
      <c r="AE7" s="71"/>
      <c r="AF7" s="85">
        <v>0</v>
      </c>
      <c r="AG7" s="82">
        <v>0</v>
      </c>
      <c r="AH7" s="83">
        <v>0</v>
      </c>
      <c r="AI7" s="78">
        <f t="shared" si="17"/>
        <v>1</v>
      </c>
      <c r="AJ7" s="83">
        <f t="shared" si="18"/>
        <v>29</v>
      </c>
      <c r="AK7" s="78">
        <f t="shared" si="19"/>
        <v>0</v>
      </c>
      <c r="AL7" s="71"/>
      <c r="AM7" s="85">
        <f t="shared" si="29"/>
        <v>0</v>
      </c>
      <c r="AN7" s="83">
        <f t="shared" si="30"/>
        <v>0</v>
      </c>
      <c r="AO7" s="86">
        <f t="shared" si="31"/>
        <v>1.639344262295082</v>
      </c>
      <c r="AP7" s="87">
        <f t="shared" si="21"/>
        <v>0.94347088750706609</v>
      </c>
      <c r="AQ7" s="86">
        <f t="shared" si="22"/>
        <v>27.360655737704917</v>
      </c>
      <c r="AR7" s="87">
        <f t="shared" si="23"/>
        <v>-5.6529112492933895E-2</v>
      </c>
      <c r="AS7" s="71"/>
      <c r="AT7" s="85">
        <f t="shared" si="32"/>
        <v>0</v>
      </c>
      <c r="AU7" s="83">
        <f t="shared" si="33"/>
        <v>0</v>
      </c>
      <c r="AV7" s="83">
        <f t="shared" si="34"/>
        <v>1.639344262295082</v>
      </c>
      <c r="AW7" s="78">
        <f t="shared" si="25"/>
        <v>0.94347088750706609</v>
      </c>
      <c r="AX7" s="83">
        <f t="shared" si="26"/>
        <v>27.360655737704917</v>
      </c>
      <c r="AY7" s="78">
        <f t="shared" si="27"/>
        <v>-5.6529112492933895E-2</v>
      </c>
      <c r="AZ7" s="71"/>
    </row>
    <row r="8" spans="1:52" ht="14.45">
      <c r="A8" s="79" t="s">
        <v>270</v>
      </c>
      <c r="B8" s="80">
        <v>111</v>
      </c>
      <c r="C8" s="65"/>
      <c r="D8" s="81">
        <v>5</v>
      </c>
      <c r="E8" s="82"/>
      <c r="F8" s="82">
        <v>4</v>
      </c>
      <c r="G8" s="78">
        <f t="shared" si="1"/>
        <v>0.963963963963964</v>
      </c>
      <c r="H8" s="83">
        <f t="shared" si="2"/>
        <v>112</v>
      </c>
      <c r="I8" s="84">
        <f t="shared" si="3"/>
        <v>9.0090090090090089E-3</v>
      </c>
      <c r="J8" s="71"/>
      <c r="K8" s="81">
        <v>4</v>
      </c>
      <c r="L8" s="82">
        <v>3</v>
      </c>
      <c r="M8" s="82">
        <v>7</v>
      </c>
      <c r="N8" s="78">
        <f t="shared" si="5"/>
        <v>0.9375</v>
      </c>
      <c r="O8" s="83">
        <f t="shared" si="6"/>
        <v>112</v>
      </c>
      <c r="P8" s="84">
        <f t="shared" si="7"/>
        <v>0</v>
      </c>
      <c r="Q8" s="71"/>
      <c r="R8" s="81">
        <v>2</v>
      </c>
      <c r="S8" s="82">
        <v>3</v>
      </c>
      <c r="T8" s="82">
        <v>2</v>
      </c>
      <c r="U8" s="78">
        <f t="shared" si="9"/>
        <v>0.9821428571428571</v>
      </c>
      <c r="V8" s="83">
        <f t="shared" si="10"/>
        <v>115</v>
      </c>
      <c r="W8" s="84">
        <f t="shared" si="11"/>
        <v>2.6785714285714284E-2</v>
      </c>
      <c r="X8" s="71"/>
      <c r="Y8" s="85">
        <f t="shared" si="28"/>
        <v>3.278688524590164</v>
      </c>
      <c r="Z8" s="83">
        <f t="shared" si="28"/>
        <v>4.918032786885246</v>
      </c>
      <c r="AA8" s="82">
        <f t="shared" si="28"/>
        <v>3.278688524590164</v>
      </c>
      <c r="AB8" s="78">
        <f t="shared" si="13"/>
        <v>0.97072599531615922</v>
      </c>
      <c r="AC8" s="83">
        <f t="shared" si="14"/>
        <v>116.91803278688525</v>
      </c>
      <c r="AD8" s="78">
        <f t="shared" si="15"/>
        <v>4.3911007025761152E-2</v>
      </c>
      <c r="AE8" s="71"/>
      <c r="AF8" s="85">
        <v>4</v>
      </c>
      <c r="AG8" s="82">
        <v>0</v>
      </c>
      <c r="AH8" s="83">
        <v>4</v>
      </c>
      <c r="AI8" s="78">
        <f t="shared" si="17"/>
        <v>0.9642857142857143</v>
      </c>
      <c r="AJ8" s="83">
        <f t="shared" si="18"/>
        <v>112</v>
      </c>
      <c r="AK8" s="78">
        <f t="shared" si="19"/>
        <v>0</v>
      </c>
      <c r="AL8" s="71"/>
      <c r="AM8" s="88">
        <v>2</v>
      </c>
      <c r="AN8" s="83">
        <f t="shared" si="30"/>
        <v>0</v>
      </c>
      <c r="AO8" s="86">
        <f t="shared" si="31"/>
        <v>3.278688524590164</v>
      </c>
      <c r="AP8" s="87">
        <f t="shared" si="21"/>
        <v>0.97195737521031966</v>
      </c>
      <c r="AQ8" s="86">
        <f t="shared" si="22"/>
        <v>115.63934426229508</v>
      </c>
      <c r="AR8" s="87">
        <f t="shared" si="23"/>
        <v>-1.0936623667975338E-2</v>
      </c>
      <c r="AS8" s="71"/>
      <c r="AT8" s="85">
        <f t="shared" si="32"/>
        <v>2.5</v>
      </c>
      <c r="AU8" s="83">
        <f t="shared" si="33"/>
        <v>0</v>
      </c>
      <c r="AV8" s="83">
        <f t="shared" si="34"/>
        <v>3.278688524590164</v>
      </c>
      <c r="AW8" s="78">
        <f t="shared" si="25"/>
        <v>0.97195737521031966</v>
      </c>
      <c r="AX8" s="83">
        <f t="shared" si="26"/>
        <v>116.13934426229508</v>
      </c>
      <c r="AY8" s="78">
        <f t="shared" si="27"/>
        <v>-6.6601233875490905E-3</v>
      </c>
      <c r="AZ8" s="71"/>
    </row>
    <row r="9" spans="1:52" ht="14.45">
      <c r="A9" s="79" t="s">
        <v>271</v>
      </c>
      <c r="B9" s="80">
        <v>69</v>
      </c>
      <c r="C9" s="65"/>
      <c r="D9" s="81">
        <v>12</v>
      </c>
      <c r="E9" s="82">
        <v>2</v>
      </c>
      <c r="F9" s="82">
        <v>3</v>
      </c>
      <c r="G9" s="78">
        <f t="shared" si="1"/>
        <v>0.95652173913043481</v>
      </c>
      <c r="H9" s="83">
        <f t="shared" si="2"/>
        <v>80</v>
      </c>
      <c r="I9" s="84">
        <f t="shared" si="3"/>
        <v>0.15942028985507245</v>
      </c>
      <c r="J9" s="71"/>
      <c r="K9" s="81">
        <v>8</v>
      </c>
      <c r="L9" s="82">
        <v>1</v>
      </c>
      <c r="M9" s="82">
        <v>3</v>
      </c>
      <c r="N9" s="78">
        <f t="shared" si="5"/>
        <v>0.96250000000000002</v>
      </c>
      <c r="O9" s="83">
        <f t="shared" si="6"/>
        <v>86</v>
      </c>
      <c r="P9" s="84">
        <f t="shared" si="7"/>
        <v>7.4999999999999997E-2</v>
      </c>
      <c r="Q9" s="71"/>
      <c r="R9" s="81">
        <v>10</v>
      </c>
      <c r="S9" s="82">
        <v>1</v>
      </c>
      <c r="T9" s="82">
        <v>0</v>
      </c>
      <c r="U9" s="78">
        <f t="shared" si="9"/>
        <v>1</v>
      </c>
      <c r="V9" s="83">
        <f t="shared" si="10"/>
        <v>97</v>
      </c>
      <c r="W9" s="84">
        <f t="shared" si="11"/>
        <v>0.12790697674418605</v>
      </c>
      <c r="X9" s="71"/>
      <c r="Y9" s="85">
        <f t="shared" si="28"/>
        <v>16.393442622950818</v>
      </c>
      <c r="Z9" s="83">
        <f t="shared" si="28"/>
        <v>1.639344262295082</v>
      </c>
      <c r="AA9" s="82">
        <f t="shared" si="28"/>
        <v>0</v>
      </c>
      <c r="AB9" s="78">
        <f t="shared" si="13"/>
        <v>1</v>
      </c>
      <c r="AC9" s="83">
        <f t="shared" si="14"/>
        <v>104.0327868852459</v>
      </c>
      <c r="AD9" s="78">
        <f t="shared" si="15"/>
        <v>0.20968356843309183</v>
      </c>
      <c r="AE9" s="71"/>
      <c r="AF9" s="85">
        <v>6</v>
      </c>
      <c r="AG9" s="82">
        <v>0</v>
      </c>
      <c r="AH9" s="83">
        <v>3</v>
      </c>
      <c r="AI9" s="78">
        <f t="shared" si="17"/>
        <v>0.96511627906976749</v>
      </c>
      <c r="AJ9" s="83">
        <f t="shared" si="18"/>
        <v>89</v>
      </c>
      <c r="AK9" s="78">
        <f t="shared" si="19"/>
        <v>3.4883720930232558E-2</v>
      </c>
      <c r="AL9" s="71"/>
      <c r="AM9" s="89">
        <v>8</v>
      </c>
      <c r="AN9" s="83">
        <f t="shared" si="30"/>
        <v>0</v>
      </c>
      <c r="AO9" s="86">
        <f t="shared" si="31"/>
        <v>0</v>
      </c>
      <c r="AP9" s="87">
        <f t="shared" si="21"/>
        <v>1</v>
      </c>
      <c r="AQ9" s="86">
        <f t="shared" si="22"/>
        <v>112.0327868852459</v>
      </c>
      <c r="AR9" s="87">
        <f t="shared" si="23"/>
        <v>7.689883391112512E-2</v>
      </c>
      <c r="AS9" s="71"/>
      <c r="AT9" s="85">
        <f t="shared" si="32"/>
        <v>10</v>
      </c>
      <c r="AU9" s="83">
        <f t="shared" si="33"/>
        <v>0</v>
      </c>
      <c r="AV9" s="83">
        <f t="shared" si="34"/>
        <v>0</v>
      </c>
      <c r="AW9" s="78">
        <f t="shared" si="25"/>
        <v>1</v>
      </c>
      <c r="AX9" s="83">
        <f t="shared" si="26"/>
        <v>114.0327868852459</v>
      </c>
      <c r="AY9" s="78">
        <f t="shared" si="27"/>
        <v>9.6123542388906399E-2</v>
      </c>
      <c r="AZ9" s="71"/>
    </row>
    <row r="10" spans="1:52" ht="14.45">
      <c r="A10" s="79" t="s">
        <v>272</v>
      </c>
      <c r="B10" s="80">
        <v>70</v>
      </c>
      <c r="C10" s="65"/>
      <c r="D10" s="81">
        <v>17</v>
      </c>
      <c r="E10" s="82">
        <v>1</v>
      </c>
      <c r="F10" s="82">
        <v>1</v>
      </c>
      <c r="G10" s="78">
        <f t="shared" si="1"/>
        <v>0.98571428571428577</v>
      </c>
      <c r="H10" s="83">
        <f t="shared" si="2"/>
        <v>87</v>
      </c>
      <c r="I10" s="84">
        <f t="shared" si="3"/>
        <v>0.24285714285714285</v>
      </c>
      <c r="J10" s="71"/>
      <c r="K10" s="81">
        <v>10</v>
      </c>
      <c r="L10" s="82"/>
      <c r="M10" s="82">
        <v>4</v>
      </c>
      <c r="N10" s="78">
        <f t="shared" si="5"/>
        <v>0.95402298850574707</v>
      </c>
      <c r="O10" s="83">
        <f t="shared" si="6"/>
        <v>93</v>
      </c>
      <c r="P10" s="84">
        <f t="shared" si="7"/>
        <v>6.8965517241379309E-2</v>
      </c>
      <c r="Q10" s="71"/>
      <c r="R10" s="81">
        <v>7</v>
      </c>
      <c r="S10" s="82">
        <v>0</v>
      </c>
      <c r="T10" s="82">
        <v>0</v>
      </c>
      <c r="U10" s="78">
        <f t="shared" si="9"/>
        <v>1</v>
      </c>
      <c r="V10" s="83">
        <f t="shared" si="10"/>
        <v>100</v>
      </c>
      <c r="W10" s="84">
        <f t="shared" si="11"/>
        <v>7.5268817204301078E-2</v>
      </c>
      <c r="X10" s="71"/>
      <c r="Y10" s="85">
        <f t="shared" si="28"/>
        <v>11.475409836065573</v>
      </c>
      <c r="Z10" s="83">
        <f t="shared" si="28"/>
        <v>0</v>
      </c>
      <c r="AA10" s="82">
        <f t="shared" si="28"/>
        <v>0</v>
      </c>
      <c r="AB10" s="78">
        <f t="shared" si="13"/>
        <v>1</v>
      </c>
      <c r="AC10" s="83">
        <f t="shared" si="14"/>
        <v>104.47540983606558</v>
      </c>
      <c r="AD10" s="78">
        <f t="shared" si="15"/>
        <v>0.12339150361360839</v>
      </c>
      <c r="AE10" s="71"/>
      <c r="AF10" s="85">
        <v>4</v>
      </c>
      <c r="AG10" s="82">
        <v>0</v>
      </c>
      <c r="AH10" s="83">
        <v>1</v>
      </c>
      <c r="AI10" s="78">
        <f t="shared" si="17"/>
        <v>0.989247311827957</v>
      </c>
      <c r="AJ10" s="83">
        <f t="shared" si="18"/>
        <v>96</v>
      </c>
      <c r="AK10" s="78">
        <f t="shared" si="19"/>
        <v>3.2258064516129031E-2</v>
      </c>
      <c r="AL10" s="71"/>
      <c r="AM10" s="90">
        <f>(AF10*1.2)+5</f>
        <v>9.8000000000000007</v>
      </c>
      <c r="AN10" s="83">
        <f t="shared" si="30"/>
        <v>0</v>
      </c>
      <c r="AO10" s="86">
        <f t="shared" si="31"/>
        <v>0</v>
      </c>
      <c r="AP10" s="87">
        <f t="shared" si="21"/>
        <v>1</v>
      </c>
      <c r="AQ10" s="83">
        <f t="shared" si="22"/>
        <v>114.27540983606558</v>
      </c>
      <c r="AR10" s="78">
        <f t="shared" si="23"/>
        <v>9.3801977090852001E-2</v>
      </c>
      <c r="AS10" s="71"/>
      <c r="AT10" s="85">
        <f>(AM10*1.25)+3</f>
        <v>15.25</v>
      </c>
      <c r="AU10" s="83">
        <f t="shared" si="33"/>
        <v>0</v>
      </c>
      <c r="AV10" s="83">
        <f t="shared" si="34"/>
        <v>0</v>
      </c>
      <c r="AW10" s="78">
        <f t="shared" si="25"/>
        <v>1</v>
      </c>
      <c r="AX10" s="83">
        <f t="shared" si="26"/>
        <v>119.72540983606558</v>
      </c>
      <c r="AY10" s="78">
        <f t="shared" si="27"/>
        <v>0.14596736230974422</v>
      </c>
      <c r="AZ10" s="71"/>
    </row>
    <row r="11" spans="1:52" ht="14.45">
      <c r="A11" s="79" t="s">
        <v>273</v>
      </c>
      <c r="B11" s="80">
        <v>288</v>
      </c>
      <c r="C11" s="65"/>
      <c r="D11" s="81">
        <v>71</v>
      </c>
      <c r="E11" s="82">
        <v>4</v>
      </c>
      <c r="F11" s="82">
        <v>17</v>
      </c>
      <c r="G11" s="78">
        <f t="shared" si="1"/>
        <v>0.94097222222222221</v>
      </c>
      <c r="H11" s="83">
        <f t="shared" si="2"/>
        <v>346</v>
      </c>
      <c r="I11" s="84">
        <f t="shared" si="3"/>
        <v>0.2013888888888889</v>
      </c>
      <c r="J11" s="71"/>
      <c r="K11" s="81">
        <v>57</v>
      </c>
      <c r="L11" s="82">
        <v>4</v>
      </c>
      <c r="M11" s="82">
        <v>8</v>
      </c>
      <c r="N11" s="78">
        <f t="shared" si="5"/>
        <v>0.97687861271676302</v>
      </c>
      <c r="O11" s="83">
        <f t="shared" si="6"/>
        <v>399</v>
      </c>
      <c r="P11" s="84">
        <f t="shared" si="7"/>
        <v>0.15317919075144509</v>
      </c>
      <c r="Q11" s="71"/>
      <c r="R11" s="81">
        <v>56</v>
      </c>
      <c r="S11" s="82">
        <v>3</v>
      </c>
      <c r="T11" s="82">
        <v>4</v>
      </c>
      <c r="U11" s="78">
        <f t="shared" si="9"/>
        <v>0.9899749373433584</v>
      </c>
      <c r="V11" s="83">
        <f t="shared" si="10"/>
        <v>454</v>
      </c>
      <c r="W11" s="84">
        <f t="shared" si="11"/>
        <v>0.13784461152882205</v>
      </c>
      <c r="X11" s="71"/>
      <c r="Y11" s="85">
        <f t="shared" si="28"/>
        <v>91.803278688524586</v>
      </c>
      <c r="Z11" s="83">
        <f t="shared" si="28"/>
        <v>4.918032786885246</v>
      </c>
      <c r="AA11" s="82">
        <f t="shared" si="28"/>
        <v>6.557377049180328</v>
      </c>
      <c r="AB11" s="78">
        <f t="shared" si="13"/>
        <v>0.98356547105468584</v>
      </c>
      <c r="AC11" s="83">
        <f t="shared" si="14"/>
        <v>489.1639344262295</v>
      </c>
      <c r="AD11" s="78">
        <f t="shared" si="15"/>
        <v>0.22597477299806892</v>
      </c>
      <c r="AE11" s="71"/>
      <c r="AF11" s="85">
        <v>53</v>
      </c>
      <c r="AG11" s="82">
        <v>0</v>
      </c>
      <c r="AH11" s="83">
        <v>10</v>
      </c>
      <c r="AI11" s="78">
        <f t="shared" si="17"/>
        <v>0.97493734335839599</v>
      </c>
      <c r="AJ11" s="83">
        <f t="shared" si="18"/>
        <v>442</v>
      </c>
      <c r="AK11" s="78">
        <f t="shared" si="19"/>
        <v>0.10776942355889724</v>
      </c>
      <c r="AL11" s="71"/>
      <c r="AM11" s="88">
        <v>70</v>
      </c>
      <c r="AN11" s="83">
        <f t="shared" si="30"/>
        <v>0</v>
      </c>
      <c r="AO11" s="86">
        <f t="shared" si="31"/>
        <v>6.557377049180328</v>
      </c>
      <c r="AP11" s="87">
        <f t="shared" si="21"/>
        <v>0.98659472502429701</v>
      </c>
      <c r="AQ11" s="83">
        <f t="shared" si="22"/>
        <v>552.60655737704917</v>
      </c>
      <c r="AR11" s="78">
        <f t="shared" si="23"/>
        <v>0.12969603538992594</v>
      </c>
      <c r="AS11" s="71"/>
      <c r="AT11" s="85">
        <f>(AM11*1.25)-3</f>
        <v>84.5</v>
      </c>
      <c r="AU11" s="83">
        <f t="shared" si="33"/>
        <v>0</v>
      </c>
      <c r="AV11" s="83">
        <f t="shared" si="34"/>
        <v>6.557377049180328</v>
      </c>
      <c r="AW11" s="78">
        <f t="shared" si="25"/>
        <v>0.98659472502429701</v>
      </c>
      <c r="AX11" s="83">
        <f t="shared" si="26"/>
        <v>567.10655737704917</v>
      </c>
      <c r="AY11" s="78">
        <f t="shared" si="27"/>
        <v>0.15933844967994906</v>
      </c>
      <c r="AZ11" s="71"/>
    </row>
    <row r="12" spans="1:52" ht="14.45">
      <c r="A12" s="79" t="s">
        <v>274</v>
      </c>
      <c r="B12" s="80">
        <v>193</v>
      </c>
      <c r="C12" s="65"/>
      <c r="D12" s="81">
        <v>33</v>
      </c>
      <c r="E12" s="82">
        <v>1</v>
      </c>
      <c r="F12" s="82">
        <v>12</v>
      </c>
      <c r="G12" s="78">
        <f t="shared" si="1"/>
        <v>0.93782383419689119</v>
      </c>
      <c r="H12" s="83">
        <f t="shared" si="2"/>
        <v>215</v>
      </c>
      <c r="I12" s="84">
        <f t="shared" si="3"/>
        <v>0.11398963730569948</v>
      </c>
      <c r="J12" s="71"/>
      <c r="K12" s="81">
        <v>43</v>
      </c>
      <c r="L12" s="82">
        <v>5</v>
      </c>
      <c r="M12" s="82">
        <v>17</v>
      </c>
      <c r="N12" s="78">
        <f t="shared" si="5"/>
        <v>0.92093023255813955</v>
      </c>
      <c r="O12" s="83">
        <f t="shared" si="6"/>
        <v>246</v>
      </c>
      <c r="P12" s="84">
        <f t="shared" si="7"/>
        <v>0.14418604651162792</v>
      </c>
      <c r="Q12" s="71"/>
      <c r="R12" s="81">
        <v>33</v>
      </c>
      <c r="S12" s="82">
        <v>3</v>
      </c>
      <c r="T12" s="82">
        <v>10</v>
      </c>
      <c r="U12" s="78">
        <f t="shared" si="9"/>
        <v>0.95934959349593496</v>
      </c>
      <c r="V12" s="83">
        <f t="shared" si="10"/>
        <v>272</v>
      </c>
      <c r="W12" s="84">
        <f t="shared" si="11"/>
        <v>0.10569105691056911</v>
      </c>
      <c r="X12" s="71"/>
      <c r="Y12" s="85">
        <f t="shared" si="28"/>
        <v>54.098360655737707</v>
      </c>
      <c r="Z12" s="83">
        <f t="shared" si="28"/>
        <v>4.918032786885246</v>
      </c>
      <c r="AA12" s="82">
        <f t="shared" si="28"/>
        <v>16.393442622950818</v>
      </c>
      <c r="AB12" s="78">
        <f t="shared" si="13"/>
        <v>0.93335998933759823</v>
      </c>
      <c r="AC12" s="83">
        <f t="shared" si="14"/>
        <v>288.6229508196721</v>
      </c>
      <c r="AD12" s="78">
        <f t="shared" si="15"/>
        <v>0.17326402772224431</v>
      </c>
      <c r="AE12" s="71"/>
      <c r="AF12" s="85">
        <v>21</v>
      </c>
      <c r="AG12" s="82">
        <v>0</v>
      </c>
      <c r="AH12" s="83">
        <v>18</v>
      </c>
      <c r="AI12" s="78">
        <f t="shared" si="17"/>
        <v>0.92682926829268297</v>
      </c>
      <c r="AJ12" s="83">
        <f t="shared" si="18"/>
        <v>249</v>
      </c>
      <c r="AK12" s="78">
        <f t="shared" si="19"/>
        <v>1.2195121951219513E-2</v>
      </c>
      <c r="AL12" s="71"/>
      <c r="AM12" s="88">
        <v>50</v>
      </c>
      <c r="AN12" s="83">
        <f t="shared" si="30"/>
        <v>0</v>
      </c>
      <c r="AO12" s="86">
        <f t="shared" si="31"/>
        <v>16.393442622950818</v>
      </c>
      <c r="AP12" s="87">
        <f t="shared" si="21"/>
        <v>0.94320118141542653</v>
      </c>
      <c r="AQ12" s="83">
        <f t="shared" si="22"/>
        <v>322.22950819672127</v>
      </c>
      <c r="AR12" s="78">
        <f t="shared" si="23"/>
        <v>0.11643757809837553</v>
      </c>
      <c r="AS12" s="71"/>
      <c r="AT12" s="85">
        <f t="shared" ref="AT12:AT13" si="35">AM12*1.25</f>
        <v>62.5</v>
      </c>
      <c r="AU12" s="83">
        <f t="shared" si="33"/>
        <v>0</v>
      </c>
      <c r="AV12" s="83">
        <f t="shared" si="34"/>
        <v>16.393442622950818</v>
      </c>
      <c r="AW12" s="78">
        <f t="shared" si="25"/>
        <v>0.94320118141542653</v>
      </c>
      <c r="AX12" s="83">
        <f t="shared" si="26"/>
        <v>334.72950819672127</v>
      </c>
      <c r="AY12" s="78">
        <f t="shared" si="27"/>
        <v>0.15974667726911279</v>
      </c>
      <c r="AZ12" s="71"/>
    </row>
    <row r="13" spans="1:52" ht="14.45">
      <c r="A13" s="91" t="s">
        <v>275</v>
      </c>
      <c r="B13" s="92">
        <v>754</v>
      </c>
      <c r="C13" s="65"/>
      <c r="D13" s="93">
        <v>197</v>
      </c>
      <c r="E13" s="94">
        <v>8</v>
      </c>
      <c r="F13" s="94">
        <v>86</v>
      </c>
      <c r="G13" s="95">
        <f t="shared" si="1"/>
        <v>0.88594164456233426</v>
      </c>
      <c r="H13" s="96">
        <f t="shared" si="2"/>
        <v>873</v>
      </c>
      <c r="I13" s="97">
        <f t="shared" si="3"/>
        <v>0.15782493368700265</v>
      </c>
      <c r="J13" s="71"/>
      <c r="K13" s="93">
        <v>202</v>
      </c>
      <c r="L13" s="94">
        <v>2</v>
      </c>
      <c r="M13" s="94">
        <v>103</v>
      </c>
      <c r="N13" s="95">
        <f t="shared" si="5"/>
        <v>0.88201603665521189</v>
      </c>
      <c r="O13" s="96">
        <f t="shared" si="6"/>
        <v>974</v>
      </c>
      <c r="P13" s="97">
        <f t="shared" si="7"/>
        <v>0.1156930126002291</v>
      </c>
      <c r="Q13" s="71"/>
      <c r="R13" s="93">
        <v>150</v>
      </c>
      <c r="S13" s="94">
        <v>4</v>
      </c>
      <c r="T13" s="94">
        <v>82</v>
      </c>
      <c r="U13" s="95">
        <f t="shared" si="9"/>
        <v>0.91581108829568791</v>
      </c>
      <c r="V13" s="96">
        <f t="shared" si="10"/>
        <v>1046</v>
      </c>
      <c r="W13" s="97">
        <f t="shared" si="11"/>
        <v>7.3921971252566734E-2</v>
      </c>
      <c r="X13" s="71"/>
      <c r="Y13" s="98">
        <f>(R13*100/61)+10</f>
        <v>255.90163934426229</v>
      </c>
      <c r="Z13" s="96">
        <f t="shared" si="28"/>
        <v>6.557377049180328</v>
      </c>
      <c r="AA13" s="94">
        <f t="shared" si="28"/>
        <v>134.42622950819671</v>
      </c>
      <c r="AB13" s="95">
        <f t="shared" si="13"/>
        <v>0.86198539064866875</v>
      </c>
      <c r="AC13" s="96">
        <f t="shared" si="14"/>
        <v>1102.032786885246</v>
      </c>
      <c r="AD13" s="95">
        <f t="shared" si="15"/>
        <v>0.13145049988218271</v>
      </c>
      <c r="AE13" s="71"/>
      <c r="AF13" s="99">
        <v>167</v>
      </c>
      <c r="AG13" s="94">
        <v>0</v>
      </c>
      <c r="AH13" s="96">
        <v>96</v>
      </c>
      <c r="AI13" s="95">
        <f t="shared" si="17"/>
        <v>0.90143737166324434</v>
      </c>
      <c r="AJ13" s="96">
        <f t="shared" si="18"/>
        <v>1045</v>
      </c>
      <c r="AK13" s="95">
        <f t="shared" si="19"/>
        <v>7.2895277207392195E-2</v>
      </c>
      <c r="AL13" s="71"/>
      <c r="AM13" s="100">
        <v>170</v>
      </c>
      <c r="AN13" s="96">
        <f t="shared" si="30"/>
        <v>0</v>
      </c>
      <c r="AO13" s="101">
        <f t="shared" si="31"/>
        <v>134.42622950819671</v>
      </c>
      <c r="AP13" s="102">
        <f t="shared" si="21"/>
        <v>0.8780197548494586</v>
      </c>
      <c r="AQ13" s="96">
        <f t="shared" si="22"/>
        <v>1137.6065573770493</v>
      </c>
      <c r="AR13" s="95">
        <f t="shared" si="23"/>
        <v>3.2280138045936005E-2</v>
      </c>
      <c r="AS13" s="71"/>
      <c r="AT13" s="99">
        <f t="shared" si="35"/>
        <v>212.5</v>
      </c>
      <c r="AU13" s="96">
        <f t="shared" si="33"/>
        <v>0</v>
      </c>
      <c r="AV13" s="94">
        <f t="shared" si="34"/>
        <v>134.42622950819671</v>
      </c>
      <c r="AW13" s="95">
        <f t="shared" si="25"/>
        <v>0.8780197548494586</v>
      </c>
      <c r="AX13" s="96">
        <f t="shared" si="26"/>
        <v>1180.1065573770493</v>
      </c>
      <c r="AY13" s="95">
        <f t="shared" si="27"/>
        <v>7.0845233845055366E-2</v>
      </c>
      <c r="AZ13" s="71"/>
    </row>
  </sheetData>
  <mergeCells count="7">
    <mergeCell ref="AT1:AY1"/>
    <mergeCell ref="D1:I1"/>
    <mergeCell ref="K1:P1"/>
    <mergeCell ref="R1:W1"/>
    <mergeCell ref="Y1:AD1"/>
    <mergeCell ref="AF1:AK1"/>
    <mergeCell ref="AM1:AR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F17F807A2E34F9A2CE6C787836B5B" ma:contentTypeVersion="15" ma:contentTypeDescription="Crée un document." ma:contentTypeScope="" ma:versionID="2018c2a43ca5b180602959583c2a7614">
  <xsd:schema xmlns:xsd="http://www.w3.org/2001/XMLSchema" xmlns:xs="http://www.w3.org/2001/XMLSchema" xmlns:p="http://schemas.microsoft.com/office/2006/metadata/properties" xmlns:ns2="957c62f8-6917-4aad-b0ed-aab24fa6a1b6" xmlns:ns3="170ea98a-b4b5-498a-8df1-2d34031f471d" targetNamespace="http://schemas.microsoft.com/office/2006/metadata/properties" ma:root="true" ma:fieldsID="04076fed9654ab8614bba11fb8e46fd1" ns2:_="" ns3:_="">
    <xsd:import namespace="957c62f8-6917-4aad-b0ed-aab24fa6a1b6"/>
    <xsd:import namespace="170ea98a-b4b5-498a-8df1-2d34031f47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7c62f8-6917-4aad-b0ed-aab24fa6a1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50aa2645-52a6-4b05-b86f-f86480ff49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ea98a-b4b5-498a-8df1-2d34031f47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516a6dc-2105-46f3-adaf-fde8ec864491}" ma:internalName="TaxCatchAll" ma:showField="CatchAllData" ma:web="170ea98a-b4b5-498a-8df1-2d34031f47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7c62f8-6917-4aad-b0ed-aab24fa6a1b6">
      <Terms xmlns="http://schemas.microsoft.com/office/infopath/2007/PartnerControls"/>
    </lcf76f155ced4ddcb4097134ff3c332f>
    <TaxCatchAll xmlns="170ea98a-b4b5-498a-8df1-2d34031f471d" xsi:nil="true"/>
  </documentManagement>
</p:properties>
</file>

<file path=customXml/itemProps1.xml><?xml version="1.0" encoding="utf-8"?>
<ds:datastoreItem xmlns:ds="http://schemas.openxmlformats.org/officeDocument/2006/customXml" ds:itemID="{732AB404-04AC-41C9-B4F1-985D38E76031}"/>
</file>

<file path=customXml/itemProps2.xml><?xml version="1.0" encoding="utf-8"?>
<ds:datastoreItem xmlns:ds="http://schemas.openxmlformats.org/officeDocument/2006/customXml" ds:itemID="{9CA158D5-5FFC-455D-B06A-F4C8E692CD76}"/>
</file>

<file path=customXml/itemProps3.xml><?xml version="1.0" encoding="utf-8"?>
<ds:datastoreItem xmlns:ds="http://schemas.openxmlformats.org/officeDocument/2006/customXml" ds:itemID="{E79349E0-693F-44B0-B632-41EDBDC3EB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Nils Pedersen</dc:creator>
  <cp:keywords/>
  <dc:description/>
  <cp:lastModifiedBy>pierre mina</cp:lastModifiedBy>
  <cp:revision/>
  <dcterms:created xsi:type="dcterms:W3CDTF">2024-12-18T20:01:55Z</dcterms:created>
  <dcterms:modified xsi:type="dcterms:W3CDTF">2025-04-15T20:48:09Z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0x0101006D2F17F807A2E34F9A2CE6C787836B5B</vt:lpwstr>
  </property>
</Properties>
</file>